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40" windowHeight="8700" activeTab="1"/>
  </bookViews>
  <sheets>
    <sheet name="Титул" sheetId="1" r:id="rId1"/>
    <sheet name="L" sheetId="2" r:id="rId2"/>
    <sheet name="M" sheetId="3" r:id="rId3"/>
    <sheet name="S" sheetId="4" r:id="rId4"/>
    <sheet name="L_ком" sheetId="5" r:id="rId5"/>
    <sheet name="M+S_ком" sheetId="6" r:id="rId6"/>
    <sheet name="Сумма команд" sheetId="7" r:id="rId7"/>
  </sheets>
  <definedNames/>
  <calcPr fullCalcOnLoad="1"/>
</workbook>
</file>

<file path=xl/sharedStrings.xml><?xml version="1.0" encoding="utf-8"?>
<sst xmlns="http://schemas.openxmlformats.org/spreadsheetml/2006/main" count="473" uniqueCount="182">
  <si>
    <t>Дата проведения:</t>
  </si>
  <si>
    <t>Место проведения:</t>
  </si>
  <si>
    <t>Количество участников:</t>
  </si>
  <si>
    <t>Главный судья:</t>
  </si>
  <si>
    <t>Секретарь:</t>
  </si>
  <si>
    <t>Михаил Рудашевский</t>
  </si>
  <si>
    <t xml:space="preserve">Протокол соревнований по аджилити   </t>
  </si>
  <si>
    <t>Категория</t>
  </si>
  <si>
    <t>L</t>
  </si>
  <si>
    <t>Скорость</t>
  </si>
  <si>
    <t>Max время</t>
  </si>
  <si>
    <t>Личное первенство</t>
  </si>
  <si>
    <t>Дата</t>
  </si>
  <si>
    <t>Судья</t>
  </si>
  <si>
    <t>Контр время</t>
  </si>
  <si>
    <t>Длина 1ой трассы</t>
  </si>
  <si>
    <t>Длина 2-ой трассы</t>
  </si>
  <si>
    <t>№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</si>
  <si>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</si>
  <si>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</si>
  <si>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</si>
  <si>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</si>
  <si>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</si>
  <si>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</si>
  <si>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</si>
  <si>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времени</t>
  </si>
  <si>
    <t>место</t>
  </si>
  <si>
    <t>Команда, регион</t>
  </si>
  <si>
    <t>Сумма штрафов на трассах</t>
  </si>
  <si>
    <t>Итого штраф</t>
  </si>
  <si>
    <t>Команда, спортсмен</t>
  </si>
  <si>
    <t>S</t>
  </si>
  <si>
    <t>M</t>
  </si>
  <si>
    <t>в категории</t>
  </si>
  <si>
    <t>Участников</t>
  </si>
  <si>
    <t>Всего участников</t>
  </si>
  <si>
    <t>Команд</t>
  </si>
  <si>
    <t>Командное первенство</t>
  </si>
  <si>
    <t>Команда L</t>
  </si>
  <si>
    <t>1-ый этап</t>
  </si>
  <si>
    <t>2-ой этап</t>
  </si>
  <si>
    <t>3-ий этап</t>
  </si>
  <si>
    <t>4-ый этап</t>
  </si>
  <si>
    <t>ШАР-макси-2</t>
  </si>
  <si>
    <t>ШАР-макси-3</t>
  </si>
  <si>
    <t>Дружба</t>
  </si>
  <si>
    <t>Сумма</t>
  </si>
  <si>
    <t>Место</t>
  </si>
  <si>
    <t>Команда M+S</t>
  </si>
  <si>
    <t>ШАР-мини-2</t>
  </si>
  <si>
    <t>ШАР-мини-1</t>
  </si>
  <si>
    <t>ШАР-мини-3</t>
  </si>
  <si>
    <t>ШАР-мини-5</t>
  </si>
  <si>
    <t>ШАР-мини-6</t>
  </si>
  <si>
    <t>ШАР-мини-4</t>
  </si>
  <si>
    <t>ДТЮ</t>
  </si>
  <si>
    <t>Длина фин. трассы</t>
  </si>
  <si>
    <t>ШАР</t>
  </si>
  <si>
    <t>б.к.</t>
  </si>
  <si>
    <t>Зворыгина Любовь</t>
  </si>
  <si>
    <t>Элвис</t>
  </si>
  <si>
    <t>Пшеничникова Мария</t>
  </si>
  <si>
    <t>Беркут</t>
  </si>
  <si>
    <t>Папко Татьяна</t>
  </si>
  <si>
    <t>Би</t>
  </si>
  <si>
    <t>Штернберг Наталья</t>
  </si>
  <si>
    <t>Маленьких Юлия</t>
  </si>
  <si>
    <t>шелти</t>
  </si>
  <si>
    <t>Пьеро</t>
  </si>
  <si>
    <t>ШАР-2</t>
  </si>
  <si>
    <t>ШАР-1</t>
  </si>
  <si>
    <t>ШАР-3</t>
  </si>
  <si>
    <t>Черкашина Анна</t>
  </si>
  <si>
    <t>Цент</t>
  </si>
  <si>
    <t>Лисенок</t>
  </si>
  <si>
    <t>Вальтер</t>
  </si>
  <si>
    <t>Катутис Ангелина</t>
  </si>
  <si>
    <t>Адреналина</t>
  </si>
  <si>
    <t>пудель</t>
  </si>
  <si>
    <t>гл фокс</t>
  </si>
  <si>
    <t>Чудо</t>
  </si>
  <si>
    <t>Пайнери</t>
  </si>
  <si>
    <t>вельш</t>
  </si>
  <si>
    <t>Девид</t>
  </si>
  <si>
    <t>шпиц</t>
  </si>
  <si>
    <t>M+S</t>
  </si>
  <si>
    <t>ШАР-4</t>
  </si>
  <si>
    <t>ШАР-5</t>
  </si>
  <si>
    <t>ШАР-6</t>
  </si>
  <si>
    <t>малинуа</t>
  </si>
  <si>
    <t>Везунчик</t>
  </si>
  <si>
    <t>Вираж</t>
  </si>
  <si>
    <t>Бондарева Анна</t>
  </si>
  <si>
    <t>Шумахер</t>
  </si>
  <si>
    <t>Евдокимова Рада</t>
  </si>
  <si>
    <t>Кудрина Анна</t>
  </si>
  <si>
    <t>Бэби</t>
  </si>
  <si>
    <t>Гиви</t>
  </si>
  <si>
    <t>ШАР-макси-4</t>
  </si>
  <si>
    <t>ШАР-макси-5</t>
  </si>
  <si>
    <t>Мобиле</t>
  </si>
  <si>
    <t>Грег</t>
  </si>
  <si>
    <t>метис</t>
  </si>
  <si>
    <t>Гейм</t>
  </si>
  <si>
    <t>Виртуоз</t>
  </si>
  <si>
    <t>Солодкина Анна</t>
  </si>
  <si>
    <t>Стрелка</t>
  </si>
  <si>
    <t>ЦСС</t>
  </si>
  <si>
    <t>Костарева Нелли</t>
  </si>
  <si>
    <t>Дуся</t>
  </si>
  <si>
    <t>ЦСС альфа</t>
  </si>
  <si>
    <t>ШАР-макси-6</t>
  </si>
  <si>
    <t>ЦСС омега</t>
  </si>
  <si>
    <t>Феррари</t>
  </si>
  <si>
    <t>Гамми</t>
  </si>
  <si>
    <t>Панфилова Татьяна</t>
  </si>
  <si>
    <t>Зербина</t>
  </si>
  <si>
    <t>Баттерфляй</t>
  </si>
  <si>
    <t>Зорро-ДТЮ</t>
  </si>
  <si>
    <t>ШАР-мини-7</t>
  </si>
  <si>
    <t>Судьи:</t>
  </si>
  <si>
    <t>Попова Дарья</t>
  </si>
  <si>
    <t>Вестерн</t>
  </si>
  <si>
    <t>Сюзанна</t>
  </si>
  <si>
    <t>Соловьева Полина</t>
  </si>
  <si>
    <t>Дружба-1</t>
  </si>
  <si>
    <t>Злобина Маргарита</t>
  </si>
  <si>
    <t>Антей</t>
  </si>
  <si>
    <t>Геенна</t>
  </si>
  <si>
    <t>Василиса</t>
  </si>
  <si>
    <t>Прада</t>
  </si>
  <si>
    <t>Карпушина Надежда</t>
  </si>
  <si>
    <t>Дружинина Ольга</t>
  </si>
  <si>
    <t>Глен</t>
  </si>
  <si>
    <t>Дружинин Алексей</t>
  </si>
  <si>
    <t>Семина Юлия</t>
  </si>
  <si>
    <t>Мамба</t>
  </si>
  <si>
    <t>рус спаниель</t>
  </si>
  <si>
    <t>Бумер</t>
  </si>
  <si>
    <t>Риск</t>
  </si>
  <si>
    <t>Егоренко Степан</t>
  </si>
  <si>
    <t>Ася</t>
  </si>
  <si>
    <t>Геральт</t>
  </si>
  <si>
    <t>Шерон</t>
  </si>
  <si>
    <t>Кей</t>
  </si>
  <si>
    <t>ШАР-7</t>
  </si>
  <si>
    <t>Смена-ДТЮ-1</t>
  </si>
  <si>
    <t>Смена-ДТЮ-2</t>
  </si>
  <si>
    <t>Кольцова Анна</t>
  </si>
  <si>
    <t>Крош</t>
  </si>
  <si>
    <t>г Пермь, 2010 г</t>
  </si>
  <si>
    <t>Любовь Зворыгина, Дарья Попова, Алла Белая, Юлия Маленьких</t>
  </si>
  <si>
    <t>02 мая 2010 года</t>
  </si>
  <si>
    <t>Второй этап Гран При ПроФорманс Урала</t>
  </si>
  <si>
    <t>г Пермь, стадион "Гайва"</t>
  </si>
  <si>
    <t>Лядова Анна</t>
  </si>
  <si>
    <t>Екатеринбург</t>
  </si>
  <si>
    <t>Торнадо</t>
  </si>
  <si>
    <t>Лобанова Анастасия</t>
  </si>
  <si>
    <t>Екат-бург</t>
  </si>
  <si>
    <t>Бенджамин</t>
  </si>
  <si>
    <t>Булякбаева Алена</t>
  </si>
  <si>
    <t>н.о.</t>
  </si>
  <si>
    <t>Один</t>
  </si>
  <si>
    <t>Голомидова Екатерина</t>
  </si>
  <si>
    <t>Престиж</t>
  </si>
  <si>
    <t>Актавия</t>
  </si>
  <si>
    <t>голден</t>
  </si>
  <si>
    <t>Виктория</t>
  </si>
  <si>
    <t>АйКэнДу</t>
  </si>
  <si>
    <t>Шустрик</t>
  </si>
  <si>
    <t>Фанни</t>
  </si>
  <si>
    <t>Аурум</t>
  </si>
  <si>
    <t>Пономарев Дарья</t>
  </si>
  <si>
    <t>Бонапарт</t>
  </si>
  <si>
    <t>Гинея</t>
  </si>
  <si>
    <t>Алиса</t>
  </si>
  <si>
    <t>Граф</t>
  </si>
  <si>
    <t>ШАР-1-Дружба</t>
  </si>
  <si>
    <t>ЦСС-альфа</t>
  </si>
  <si>
    <t>Дружба-2</t>
  </si>
  <si>
    <t>ШАР-макси-1-Дружба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</si>
</sst>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24"/>
      <name val="Arial Cyr"/>
      <family val="0"/>
    </font>
    <font>
      <sz val="14"/>
      <name val="Arial Unicode MS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>
      <alignment/>
    </xf>
    <xf numFmtId="0" fontId="0" fillId="20" borderId="0" xfId="0" applyFill="1" applyBorder="1" applyAlignment="1" applyProtection="1">
      <alignment/>
      <protection/>
    </xf>
    <xf numFmtId="0" fontId="4" fillId="20" borderId="10" xfId="0" applyFont="1" applyFill="1" applyBorder="1" applyAlignment="1" applyProtection="1">
      <alignment horizontal="center"/>
      <protection/>
    </xf>
    <xf numFmtId="0" fontId="6" fillId="2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 applyProtection="1">
      <alignment horizontal="center" vertical="center" textRotation="90" wrapText="1"/>
      <protection/>
    </xf>
    <xf numFmtId="0" fontId="0" fillId="0" borderId="23" xfId="0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7" fillId="20" borderId="0" xfId="0" applyFont="1" applyFill="1" applyAlignment="1" applyProtection="1">
      <alignment horizontal="left"/>
      <protection/>
    </xf>
    <xf numFmtId="0" fontId="7" fillId="20" borderId="0" xfId="0" applyFont="1" applyFill="1" applyAlignment="1" applyProtection="1">
      <alignment/>
      <protection/>
    </xf>
    <xf numFmtId="0" fontId="7" fillId="20" borderId="10" xfId="0" applyFont="1" applyFill="1" applyBorder="1" applyAlignment="1" applyProtection="1">
      <alignment horizontal="center"/>
      <protection/>
    </xf>
    <xf numFmtId="2" fontId="7" fillId="20" borderId="10" xfId="0" applyNumberFormat="1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/>
      <protection/>
    </xf>
    <xf numFmtId="0" fontId="7" fillId="20" borderId="0" xfId="0" applyFont="1" applyFill="1" applyAlignment="1">
      <alignment/>
    </xf>
    <xf numFmtId="0" fontId="7" fillId="20" borderId="10" xfId="0" applyFont="1" applyFill="1" applyBorder="1" applyAlignment="1" applyProtection="1">
      <alignment/>
      <protection/>
    </xf>
    <xf numFmtId="0" fontId="7" fillId="20" borderId="24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 textRotation="90"/>
      <protection/>
    </xf>
    <xf numFmtId="0" fontId="7" fillId="20" borderId="25" xfId="0" applyFont="1" applyFill="1" applyBorder="1" applyAlignment="1" applyProtection="1">
      <alignment/>
      <protection/>
    </xf>
    <xf numFmtId="0" fontId="7" fillId="20" borderId="0" xfId="0" applyFont="1" applyFill="1" applyBorder="1" applyAlignment="1" applyProtection="1">
      <alignment horizontal="center"/>
      <protection/>
    </xf>
    <xf numFmtId="0" fontId="0" fillId="20" borderId="26" xfId="0" applyFill="1" applyBorder="1" applyAlignment="1" applyProtection="1">
      <alignment horizontal="center"/>
      <protection/>
    </xf>
    <xf numFmtId="0" fontId="0" fillId="20" borderId="27" xfId="0" applyFill="1" applyBorder="1" applyAlignment="1" applyProtection="1">
      <alignment/>
      <protection/>
    </xf>
    <xf numFmtId="0" fontId="7" fillId="20" borderId="10" xfId="0" applyFont="1" applyFill="1" applyBorder="1" applyAlignment="1" applyProtection="1">
      <alignment horizontal="right"/>
      <protection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4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29" xfId="0" applyFont="1" applyBorder="1" applyAlignment="1">
      <alignment/>
    </xf>
    <xf numFmtId="14" fontId="7" fillId="20" borderId="24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8" fillId="0" borderId="32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33" xfId="0" applyBorder="1" applyAlignment="1">
      <alignment/>
    </xf>
    <xf numFmtId="0" fontId="0" fillId="24" borderId="17" xfId="0" applyFill="1" applyBorder="1" applyAlignment="1">
      <alignment/>
    </xf>
    <xf numFmtId="2" fontId="0" fillId="24" borderId="18" xfId="0" applyNumberFormat="1" applyFill="1" applyBorder="1" applyAlignment="1">
      <alignment/>
    </xf>
    <xf numFmtId="2" fontId="0" fillId="24" borderId="19" xfId="0" applyNumberFormat="1" applyFill="1" applyBorder="1" applyAlignment="1">
      <alignment/>
    </xf>
    <xf numFmtId="0" fontId="0" fillId="24" borderId="31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24" borderId="19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G27"/>
  <sheetViews>
    <sheetView zoomScalePageLayoutView="0" workbookViewId="0" topLeftCell="A3">
      <selection activeCell="C15" sqref="C15"/>
    </sheetView>
  </sheetViews>
  <sheetFormatPr defaultColWidth="9.00390625" defaultRowHeight="12.75"/>
  <cols>
    <col min="2" max="2" width="22.125" style="0" customWidth="1"/>
  </cols>
  <sheetData>
    <row r="13" ht="30">
      <c r="C13" s="1" t="s">
        <v>153</v>
      </c>
    </row>
    <row r="14" spans="2:3" ht="12.75">
      <c r="B14" t="s">
        <v>0</v>
      </c>
      <c r="C14" t="s">
        <v>152</v>
      </c>
    </row>
    <row r="15" spans="2:7" ht="12.75">
      <c r="B15" t="s">
        <v>1</v>
      </c>
      <c r="C15" t="s">
        <v>154</v>
      </c>
      <c r="G15" s="2"/>
    </row>
    <row r="16" spans="2:7" ht="12.75">
      <c r="B16" t="s">
        <v>2</v>
      </c>
      <c r="C16">
        <f>L!C7+M!C7+S!C7</f>
        <v>54</v>
      </c>
      <c r="G16" s="2"/>
    </row>
    <row r="17" spans="2:7" ht="12.75">
      <c r="B17" t="s">
        <v>3</v>
      </c>
      <c r="C17" t="s">
        <v>5</v>
      </c>
      <c r="G17" s="2"/>
    </row>
    <row r="18" spans="2:3" ht="12.75">
      <c r="B18" t="s">
        <v>120</v>
      </c>
      <c r="C18" t="s">
        <v>151</v>
      </c>
    </row>
    <row r="19" spans="2:3" ht="12.75">
      <c r="B19" t="s">
        <v>4</v>
      </c>
      <c r="C19" t="s">
        <v>5</v>
      </c>
    </row>
    <row r="27" ht="30">
      <c r="F27" s="1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78" zoomScaleNormal="78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10" sqref="B10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9.875" style="0" customWidth="1"/>
    <col min="4" max="4" width="8.75390625" style="0" customWidth="1"/>
    <col min="5" max="5" width="11.25390625" style="0" customWidth="1"/>
    <col min="6" max="6" width="5.125" style="0" customWidth="1"/>
    <col min="7" max="7" width="6.375" style="0" customWidth="1"/>
    <col min="8" max="8" width="5.875" style="0" customWidth="1"/>
    <col min="9" max="9" width="7.75390625" style="0" customWidth="1"/>
    <col min="10" max="10" width="5.25390625" style="0" customWidth="1"/>
    <col min="11" max="11" width="6.125" style="0" customWidth="1"/>
    <col min="12" max="12" width="6.875" style="0" customWidth="1"/>
    <col min="13" max="13" width="7.625" style="0" customWidth="1"/>
    <col min="14" max="14" width="5.25390625" style="0" customWidth="1"/>
    <col min="15" max="15" width="7.375" style="0" customWidth="1"/>
    <col min="16" max="16" width="8.375" style="0" customWidth="1"/>
    <col min="17" max="17" width="5.00390625" style="0" customWidth="1"/>
    <col min="18" max="18" width="7.125" style="0" customWidth="1"/>
    <col min="19" max="19" width="6.00390625" style="0" customWidth="1"/>
    <col min="21" max="21" width="3.875" style="0" customWidth="1"/>
  </cols>
  <sheetData>
    <row r="1" spans="1:18" ht="20.25">
      <c r="A1" s="3" t="s">
        <v>6</v>
      </c>
      <c r="B1" s="4"/>
      <c r="C1" s="4"/>
      <c r="D1" s="4"/>
      <c r="E1" s="4"/>
      <c r="F1" s="5" t="str">
        <f>Титул!C13</f>
        <v>Второй этап Гран При ПроФорманс Урала</v>
      </c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">
      <c r="A3" s="43" t="s">
        <v>13</v>
      </c>
      <c r="B3" s="48"/>
      <c r="C3" s="49" t="str">
        <f>Титул!C18</f>
        <v>Любовь Зворыгина, Дарья Попова, Алла Белая, Юлия Маленьких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7"/>
      <c r="O3" s="44"/>
      <c r="P3" s="9"/>
      <c r="Q3" s="44" t="s">
        <v>7</v>
      </c>
      <c r="R3" s="44"/>
      <c r="S3" s="12" t="s">
        <v>8</v>
      </c>
      <c r="T3" s="9"/>
      <c r="U3" s="9"/>
    </row>
    <row r="4" spans="1:21" ht="12.75">
      <c r="A4" s="44" t="s">
        <v>12</v>
      </c>
      <c r="B4" s="44"/>
      <c r="C4" s="71" t="str">
        <f>Титул!C14</f>
        <v>02 мая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9"/>
      <c r="R4" s="9"/>
      <c r="S4" s="9"/>
      <c r="T4" s="9"/>
      <c r="U4" s="9"/>
    </row>
    <row r="5" spans="1:21" ht="12.75">
      <c r="A5" s="44" t="s">
        <v>35</v>
      </c>
      <c r="B5" s="44"/>
      <c r="C5" s="50">
        <f>Титул!C16</f>
        <v>54</v>
      </c>
      <c r="D5" s="44"/>
      <c r="E5" s="44"/>
      <c r="F5" s="43" t="s">
        <v>15</v>
      </c>
      <c r="G5" s="44"/>
      <c r="H5" s="44"/>
      <c r="I5" s="45">
        <v>184</v>
      </c>
      <c r="J5" s="44"/>
      <c r="K5" s="43" t="s">
        <v>16</v>
      </c>
      <c r="L5" s="44"/>
      <c r="M5" s="45">
        <v>156</v>
      </c>
      <c r="N5" s="44"/>
      <c r="O5" s="44"/>
      <c r="P5" s="9"/>
      <c r="Q5" s="44"/>
      <c r="R5" s="43" t="s">
        <v>56</v>
      </c>
      <c r="S5" s="44"/>
      <c r="T5" s="45">
        <v>180</v>
      </c>
      <c r="U5" s="9"/>
    </row>
    <row r="6" spans="1:21" ht="12.75">
      <c r="A6" s="43" t="s">
        <v>34</v>
      </c>
      <c r="B6" s="44"/>
      <c r="C6" s="53"/>
      <c r="D6" s="44"/>
      <c r="E6" s="44"/>
      <c r="F6" s="44" t="s">
        <v>9</v>
      </c>
      <c r="G6" s="44"/>
      <c r="H6" s="44"/>
      <c r="I6" s="46">
        <v>4</v>
      </c>
      <c r="J6" s="44"/>
      <c r="K6" s="44" t="s">
        <v>9</v>
      </c>
      <c r="L6" s="44"/>
      <c r="M6" s="46">
        <v>4</v>
      </c>
      <c r="N6" s="44"/>
      <c r="O6" s="44"/>
      <c r="P6" s="9"/>
      <c r="Q6" s="44"/>
      <c r="R6" s="44" t="s">
        <v>9</v>
      </c>
      <c r="S6" s="44"/>
      <c r="T6" s="46">
        <v>4.5</v>
      </c>
      <c r="U6" s="9"/>
    </row>
    <row r="7" spans="1:21" ht="12.75">
      <c r="A7" s="44" t="s">
        <v>33</v>
      </c>
      <c r="B7" s="44"/>
      <c r="C7" s="49">
        <v>25</v>
      </c>
      <c r="D7" s="44"/>
      <c r="E7" s="44"/>
      <c r="F7" s="44" t="s">
        <v>14</v>
      </c>
      <c r="G7" s="47"/>
      <c r="H7" s="44"/>
      <c r="I7" s="44" t="s">
        <v>10</v>
      </c>
      <c r="J7" s="44"/>
      <c r="K7" s="44" t="s">
        <v>14</v>
      </c>
      <c r="L7" s="47"/>
      <c r="M7" s="44" t="s">
        <v>10</v>
      </c>
      <c r="N7" s="44"/>
      <c r="O7" s="44"/>
      <c r="P7" s="9"/>
      <c r="Q7" s="44"/>
      <c r="R7" s="44" t="s">
        <v>14</v>
      </c>
      <c r="S7" s="44"/>
      <c r="T7" s="44"/>
      <c r="U7" s="9"/>
    </row>
    <row r="8" spans="1:21" ht="21" thickBot="1">
      <c r="A8" s="13" t="s">
        <v>11</v>
      </c>
      <c r="B8" s="11"/>
      <c r="C8" s="11"/>
      <c r="D8" s="11"/>
      <c r="E8" s="11"/>
      <c r="F8" s="11"/>
      <c r="G8" s="54">
        <v>46</v>
      </c>
      <c r="H8" s="55"/>
      <c r="I8" s="54">
        <v>69</v>
      </c>
      <c r="J8" s="55"/>
      <c r="K8" s="54">
        <v>39</v>
      </c>
      <c r="L8" s="55"/>
      <c r="M8" s="54">
        <v>59</v>
      </c>
      <c r="N8" s="9"/>
      <c r="O8" s="9"/>
      <c r="P8" s="9"/>
      <c r="Q8" s="11"/>
      <c r="R8" s="54">
        <v>40</v>
      </c>
      <c r="S8" s="55"/>
      <c r="T8" s="54">
        <v>60</v>
      </c>
      <c r="U8" s="9"/>
    </row>
    <row r="9" spans="1:21" ht="98.25" customHeight="1" thickBot="1">
      <c r="A9" s="14" t="s">
        <v>17</v>
      </c>
      <c r="B9" s="15" t="s">
        <v>18</v>
      </c>
      <c r="C9" s="26" t="s">
        <v>27</v>
      </c>
      <c r="D9" s="15" t="s">
        <v>19</v>
      </c>
      <c r="E9" s="16" t="s">
        <v>20</v>
      </c>
      <c r="F9" s="28" t="s">
        <v>21</v>
      </c>
      <c r="G9" s="26" t="s">
        <v>22</v>
      </c>
      <c r="H9" s="26" t="s">
        <v>23</v>
      </c>
      <c r="I9" s="29" t="s">
        <v>24</v>
      </c>
      <c r="J9" s="28" t="s">
        <v>21</v>
      </c>
      <c r="K9" s="26" t="s">
        <v>22</v>
      </c>
      <c r="L9" s="26" t="s">
        <v>23</v>
      </c>
      <c r="M9" s="29" t="s">
        <v>24</v>
      </c>
      <c r="N9" s="27" t="s">
        <v>28</v>
      </c>
      <c r="O9" s="26" t="s">
        <v>25</v>
      </c>
      <c r="P9" s="26" t="s">
        <v>29</v>
      </c>
      <c r="Q9" s="28" t="s">
        <v>21</v>
      </c>
      <c r="R9" s="26" t="s">
        <v>22</v>
      </c>
      <c r="S9" s="26" t="s">
        <v>23</v>
      </c>
      <c r="T9" s="29" t="s">
        <v>24</v>
      </c>
      <c r="U9" s="51" t="s">
        <v>26</v>
      </c>
    </row>
    <row r="10" spans="1:21" ht="15" customHeight="1">
      <c r="A10" s="20">
        <v>14</v>
      </c>
      <c r="B10" s="21" t="s">
        <v>155</v>
      </c>
      <c r="C10" s="21" t="s">
        <v>159</v>
      </c>
      <c r="D10" s="18" t="s">
        <v>58</v>
      </c>
      <c r="E10" s="19" t="s">
        <v>166</v>
      </c>
      <c r="F10" s="17">
        <v>15</v>
      </c>
      <c r="G10" s="36">
        <v>41.2</v>
      </c>
      <c r="H10" s="36">
        <f aca="true" t="shared" si="0" ref="H10:H34">IF(G10&gt;$G$8,G10-$G$8,0)</f>
        <v>0</v>
      </c>
      <c r="I10" s="39">
        <f aca="true" t="shared" si="1" ref="I10:I34">IF(G10&gt;$I$8,100,IF(F10=100,100,IF(F10=150,150,F10+H10)))</f>
        <v>15</v>
      </c>
      <c r="J10" s="20">
        <v>5</v>
      </c>
      <c r="K10" s="38">
        <v>41.1</v>
      </c>
      <c r="L10" s="36">
        <f aca="true" t="shared" si="2" ref="L10:L34">IF(K10&gt;$K$8,K10-$K$8,0)</f>
        <v>2.1000000000000014</v>
      </c>
      <c r="M10" s="37">
        <f aca="true" t="shared" si="3" ref="M10:M34">IF(K10&gt;$M$8,100,IF(J10=100,100,IF(J10=150,150,J10+L10)))</f>
        <v>7.100000000000001</v>
      </c>
      <c r="N10" s="17">
        <f aca="true" t="shared" si="4" ref="N10:N34">SUM(F10,J10)</f>
        <v>20</v>
      </c>
      <c r="O10" s="36">
        <f aca="true" t="shared" si="5" ref="O10:O34">SUM(G10,K10)</f>
        <v>82.30000000000001</v>
      </c>
      <c r="P10" s="36">
        <f aca="true" t="shared" si="6" ref="P10:P34">SUM(I10,M10)</f>
        <v>22.1</v>
      </c>
      <c r="Q10" s="95">
        <v>0</v>
      </c>
      <c r="R10" s="96">
        <v>41.9</v>
      </c>
      <c r="S10" s="38">
        <f aca="true" t="shared" si="7" ref="S10:S19">IF(R10&gt;$R$8,R10-$R$8,0)</f>
        <v>1.8999999999999986</v>
      </c>
      <c r="T10" s="93">
        <f aca="true" t="shared" si="8" ref="T10:T24">IF(R10&gt;$T$8,100,IF(Q10=100,100,IF(Q10=150,150,Q10+S10)))</f>
        <v>1.8999999999999986</v>
      </c>
      <c r="U10" s="77">
        <v>1</v>
      </c>
    </row>
    <row r="11" spans="1:21" ht="15" customHeight="1">
      <c r="A11" s="20">
        <v>10</v>
      </c>
      <c r="B11" s="21" t="s">
        <v>63</v>
      </c>
      <c r="C11" s="21" t="s">
        <v>57</v>
      </c>
      <c r="D11" s="21" t="s">
        <v>58</v>
      </c>
      <c r="E11" s="22" t="s">
        <v>64</v>
      </c>
      <c r="F11" s="20">
        <v>0</v>
      </c>
      <c r="G11" s="38">
        <v>41</v>
      </c>
      <c r="H11" s="38">
        <f t="shared" si="0"/>
        <v>0</v>
      </c>
      <c r="I11" s="39">
        <f t="shared" si="1"/>
        <v>0</v>
      </c>
      <c r="J11" s="20">
        <v>0</v>
      </c>
      <c r="K11" s="38">
        <v>38.2</v>
      </c>
      <c r="L11" s="38">
        <f t="shared" si="2"/>
        <v>0</v>
      </c>
      <c r="M11" s="39">
        <f t="shared" si="3"/>
        <v>0</v>
      </c>
      <c r="N11" s="20">
        <f t="shared" si="4"/>
        <v>0</v>
      </c>
      <c r="O11" s="38">
        <f t="shared" si="5"/>
        <v>79.2</v>
      </c>
      <c r="P11" s="38">
        <f t="shared" si="6"/>
        <v>0</v>
      </c>
      <c r="Q11" s="20">
        <v>0</v>
      </c>
      <c r="R11" s="38">
        <v>44.1</v>
      </c>
      <c r="S11" s="38">
        <f t="shared" si="7"/>
        <v>4.100000000000001</v>
      </c>
      <c r="T11" s="39">
        <f t="shared" si="8"/>
        <v>4.100000000000001</v>
      </c>
      <c r="U11" s="78">
        <v>2</v>
      </c>
    </row>
    <row r="12" spans="1:21" ht="15" customHeight="1">
      <c r="A12" s="20">
        <v>8</v>
      </c>
      <c r="B12" s="21" t="s">
        <v>66</v>
      </c>
      <c r="C12" s="21" t="s">
        <v>57</v>
      </c>
      <c r="D12" s="21" t="s">
        <v>58</v>
      </c>
      <c r="E12" s="22" t="s">
        <v>90</v>
      </c>
      <c r="F12" s="20">
        <v>5</v>
      </c>
      <c r="G12" s="38">
        <v>37.7</v>
      </c>
      <c r="H12" s="38">
        <f t="shared" si="0"/>
        <v>0</v>
      </c>
      <c r="I12" s="39">
        <f t="shared" si="1"/>
        <v>5</v>
      </c>
      <c r="J12" s="20">
        <v>5</v>
      </c>
      <c r="K12" s="38">
        <v>34.4</v>
      </c>
      <c r="L12" s="38">
        <f t="shared" si="2"/>
        <v>0</v>
      </c>
      <c r="M12" s="39">
        <f t="shared" si="3"/>
        <v>5</v>
      </c>
      <c r="N12" s="20">
        <f t="shared" si="4"/>
        <v>10</v>
      </c>
      <c r="O12" s="38">
        <f t="shared" si="5"/>
        <v>72.1</v>
      </c>
      <c r="P12" s="38">
        <f t="shared" si="6"/>
        <v>10</v>
      </c>
      <c r="Q12" s="20">
        <v>5</v>
      </c>
      <c r="R12" s="38">
        <v>37.1</v>
      </c>
      <c r="S12" s="38">
        <f t="shared" si="7"/>
        <v>0</v>
      </c>
      <c r="T12" s="39">
        <f t="shared" si="8"/>
        <v>5</v>
      </c>
      <c r="U12" s="78">
        <v>3</v>
      </c>
    </row>
    <row r="13" spans="1:21" ht="15" customHeight="1">
      <c r="A13" s="20">
        <v>19</v>
      </c>
      <c r="B13" s="81" t="s">
        <v>63</v>
      </c>
      <c r="C13" s="21" t="s">
        <v>57</v>
      </c>
      <c r="D13" s="81" t="s">
        <v>58</v>
      </c>
      <c r="E13" s="82" t="s">
        <v>103</v>
      </c>
      <c r="F13" s="20">
        <v>5</v>
      </c>
      <c r="G13" s="38">
        <v>43.4</v>
      </c>
      <c r="H13" s="38">
        <f t="shared" si="0"/>
        <v>0</v>
      </c>
      <c r="I13" s="39">
        <f t="shared" si="1"/>
        <v>5</v>
      </c>
      <c r="J13" s="20">
        <v>5</v>
      </c>
      <c r="K13" s="38">
        <v>37.7</v>
      </c>
      <c r="L13" s="38">
        <f t="shared" si="2"/>
        <v>0</v>
      </c>
      <c r="M13" s="39">
        <f t="shared" si="3"/>
        <v>5</v>
      </c>
      <c r="N13" s="20">
        <f t="shared" si="4"/>
        <v>10</v>
      </c>
      <c r="O13" s="38">
        <f t="shared" si="5"/>
        <v>81.1</v>
      </c>
      <c r="P13" s="38">
        <f t="shared" si="6"/>
        <v>10</v>
      </c>
      <c r="Q13" s="20">
        <v>0</v>
      </c>
      <c r="R13" s="38">
        <v>46</v>
      </c>
      <c r="S13" s="38">
        <f t="shared" si="7"/>
        <v>6</v>
      </c>
      <c r="T13" s="39">
        <f t="shared" si="8"/>
        <v>6</v>
      </c>
      <c r="U13" s="76">
        <v>4</v>
      </c>
    </row>
    <row r="14" spans="1:21" ht="15" customHeight="1">
      <c r="A14" s="20">
        <v>17</v>
      </c>
      <c r="B14" s="21" t="s">
        <v>121</v>
      </c>
      <c r="C14" s="21" t="s">
        <v>57</v>
      </c>
      <c r="D14" s="21" t="s">
        <v>58</v>
      </c>
      <c r="E14" s="22" t="s">
        <v>122</v>
      </c>
      <c r="F14" s="20">
        <v>15</v>
      </c>
      <c r="G14" s="38">
        <v>41.7</v>
      </c>
      <c r="H14" s="38">
        <f t="shared" si="0"/>
        <v>0</v>
      </c>
      <c r="I14" s="39">
        <f t="shared" si="1"/>
        <v>15</v>
      </c>
      <c r="J14" s="20">
        <v>25</v>
      </c>
      <c r="K14" s="38">
        <v>39</v>
      </c>
      <c r="L14" s="38">
        <f t="shared" si="2"/>
        <v>0</v>
      </c>
      <c r="M14" s="39">
        <f t="shared" si="3"/>
        <v>25</v>
      </c>
      <c r="N14" s="20">
        <f t="shared" si="4"/>
        <v>40</v>
      </c>
      <c r="O14" s="38">
        <f t="shared" si="5"/>
        <v>80.7</v>
      </c>
      <c r="P14" s="38">
        <f t="shared" si="6"/>
        <v>40</v>
      </c>
      <c r="Q14" s="91">
        <v>5</v>
      </c>
      <c r="R14" s="92">
        <v>41.5</v>
      </c>
      <c r="S14" s="38">
        <f t="shared" si="7"/>
        <v>1.5</v>
      </c>
      <c r="T14" s="93">
        <f t="shared" si="8"/>
        <v>6.5</v>
      </c>
      <c r="U14" s="76">
        <v>5</v>
      </c>
    </row>
    <row r="15" spans="1:21" ht="15" customHeight="1">
      <c r="A15" s="20">
        <v>25</v>
      </c>
      <c r="B15" s="21" t="s">
        <v>92</v>
      </c>
      <c r="C15" s="21" t="s">
        <v>57</v>
      </c>
      <c r="D15" s="21" t="s">
        <v>58</v>
      </c>
      <c r="E15" s="22" t="s">
        <v>62</v>
      </c>
      <c r="F15" s="20">
        <v>10</v>
      </c>
      <c r="G15" s="38">
        <v>41.1</v>
      </c>
      <c r="H15" s="38">
        <f t="shared" si="0"/>
        <v>0</v>
      </c>
      <c r="I15" s="39">
        <f t="shared" si="1"/>
        <v>10</v>
      </c>
      <c r="J15" s="20">
        <v>0</v>
      </c>
      <c r="K15" s="38">
        <v>35.5</v>
      </c>
      <c r="L15" s="38">
        <f t="shared" si="2"/>
        <v>0</v>
      </c>
      <c r="M15" s="39">
        <f t="shared" si="3"/>
        <v>0</v>
      </c>
      <c r="N15" s="20">
        <f t="shared" si="4"/>
        <v>10</v>
      </c>
      <c r="O15" s="38">
        <f t="shared" si="5"/>
        <v>76.6</v>
      </c>
      <c r="P15" s="38">
        <f t="shared" si="6"/>
        <v>10</v>
      </c>
      <c r="Q15" s="20">
        <v>5</v>
      </c>
      <c r="R15" s="38">
        <v>42.8</v>
      </c>
      <c r="S15" s="38">
        <f t="shared" si="7"/>
        <v>2.799999999999997</v>
      </c>
      <c r="T15" s="39">
        <f t="shared" si="8"/>
        <v>7.799999999999997</v>
      </c>
      <c r="U15" s="76">
        <v>6</v>
      </c>
    </row>
    <row r="16" spans="1:21" ht="15" customHeight="1">
      <c r="A16" s="20">
        <v>18</v>
      </c>
      <c r="B16" s="21" t="s">
        <v>132</v>
      </c>
      <c r="C16" s="21" t="s">
        <v>57</v>
      </c>
      <c r="D16" s="21" t="s">
        <v>58</v>
      </c>
      <c r="E16" s="22" t="s">
        <v>133</v>
      </c>
      <c r="F16" s="20">
        <v>10</v>
      </c>
      <c r="G16" s="38">
        <v>43.8</v>
      </c>
      <c r="H16" s="38">
        <f t="shared" si="0"/>
        <v>0</v>
      </c>
      <c r="I16" s="39">
        <f t="shared" si="1"/>
        <v>10</v>
      </c>
      <c r="J16" s="20">
        <v>10</v>
      </c>
      <c r="K16" s="38">
        <v>39.5</v>
      </c>
      <c r="L16" s="38">
        <f t="shared" si="2"/>
        <v>0.5</v>
      </c>
      <c r="M16" s="39">
        <f t="shared" si="3"/>
        <v>10.5</v>
      </c>
      <c r="N16" s="20">
        <f t="shared" si="4"/>
        <v>20</v>
      </c>
      <c r="O16" s="38">
        <f t="shared" si="5"/>
        <v>83.3</v>
      </c>
      <c r="P16" s="38">
        <f t="shared" si="6"/>
        <v>20.5</v>
      </c>
      <c r="Q16" s="20">
        <v>5</v>
      </c>
      <c r="R16" s="38">
        <v>46.5</v>
      </c>
      <c r="S16" s="38">
        <f t="shared" si="7"/>
        <v>6.5</v>
      </c>
      <c r="T16" s="39">
        <f t="shared" si="8"/>
        <v>11.5</v>
      </c>
      <c r="U16" s="76">
        <v>7</v>
      </c>
    </row>
    <row r="17" spans="1:21" ht="15" customHeight="1">
      <c r="A17" s="20">
        <v>23</v>
      </c>
      <c r="B17" s="21" t="s">
        <v>126</v>
      </c>
      <c r="C17" s="21" t="s">
        <v>127</v>
      </c>
      <c r="D17" s="21" t="s">
        <v>89</v>
      </c>
      <c r="E17" s="22" t="s">
        <v>128</v>
      </c>
      <c r="F17" s="20">
        <v>5</v>
      </c>
      <c r="G17" s="38">
        <v>45.6</v>
      </c>
      <c r="H17" s="38">
        <f t="shared" si="0"/>
        <v>0</v>
      </c>
      <c r="I17" s="39">
        <f t="shared" si="1"/>
        <v>5</v>
      </c>
      <c r="J17" s="20">
        <v>0</v>
      </c>
      <c r="K17" s="38">
        <v>38.5</v>
      </c>
      <c r="L17" s="38">
        <f t="shared" si="2"/>
        <v>0</v>
      </c>
      <c r="M17" s="39">
        <f t="shared" si="3"/>
        <v>0</v>
      </c>
      <c r="N17" s="20">
        <f t="shared" si="4"/>
        <v>5</v>
      </c>
      <c r="O17" s="38">
        <f t="shared" si="5"/>
        <v>84.1</v>
      </c>
      <c r="P17" s="38">
        <f t="shared" si="6"/>
        <v>5</v>
      </c>
      <c r="Q17" s="91">
        <v>100</v>
      </c>
      <c r="R17" s="92"/>
      <c r="S17" s="38">
        <f t="shared" si="7"/>
        <v>0</v>
      </c>
      <c r="T17" s="93">
        <f t="shared" si="8"/>
        <v>100</v>
      </c>
      <c r="U17" s="76">
        <v>8</v>
      </c>
    </row>
    <row r="18" spans="1:21" ht="15" customHeight="1">
      <c r="A18" s="20">
        <v>9</v>
      </c>
      <c r="B18" s="21" t="s">
        <v>158</v>
      </c>
      <c r="C18" s="21" t="s">
        <v>159</v>
      </c>
      <c r="D18" s="21" t="s">
        <v>78</v>
      </c>
      <c r="E18" s="22" t="s">
        <v>160</v>
      </c>
      <c r="F18" s="20">
        <v>5</v>
      </c>
      <c r="G18" s="38">
        <v>45.1</v>
      </c>
      <c r="H18" s="38">
        <f t="shared" si="0"/>
        <v>0</v>
      </c>
      <c r="I18" s="39">
        <f t="shared" si="1"/>
        <v>5</v>
      </c>
      <c r="J18" s="20">
        <v>10</v>
      </c>
      <c r="K18" s="38">
        <v>40.3</v>
      </c>
      <c r="L18" s="38">
        <f t="shared" si="2"/>
        <v>1.2999999999999972</v>
      </c>
      <c r="M18" s="39">
        <f t="shared" si="3"/>
        <v>11.299999999999997</v>
      </c>
      <c r="N18" s="20">
        <f t="shared" si="4"/>
        <v>15</v>
      </c>
      <c r="O18" s="38">
        <f t="shared" si="5"/>
        <v>85.4</v>
      </c>
      <c r="P18" s="38">
        <f t="shared" si="6"/>
        <v>16.299999999999997</v>
      </c>
      <c r="Q18" s="20">
        <v>100</v>
      </c>
      <c r="R18" s="38"/>
      <c r="S18" s="38">
        <f t="shared" si="7"/>
        <v>0</v>
      </c>
      <c r="T18" s="39">
        <f t="shared" si="8"/>
        <v>100</v>
      </c>
      <c r="U18" s="76">
        <v>9</v>
      </c>
    </row>
    <row r="19" spans="1:21" ht="15" customHeight="1">
      <c r="A19" s="20">
        <v>20</v>
      </c>
      <c r="B19" s="81" t="s">
        <v>131</v>
      </c>
      <c r="C19" s="21" t="s">
        <v>107</v>
      </c>
      <c r="D19" s="81" t="s">
        <v>167</v>
      </c>
      <c r="E19" s="82" t="s">
        <v>168</v>
      </c>
      <c r="F19" s="20">
        <v>0</v>
      </c>
      <c r="G19" s="38">
        <v>51.5</v>
      </c>
      <c r="H19" s="38">
        <f t="shared" si="0"/>
        <v>5.5</v>
      </c>
      <c r="I19" s="39">
        <f t="shared" si="1"/>
        <v>5.5</v>
      </c>
      <c r="J19" s="20">
        <v>5</v>
      </c>
      <c r="K19" s="38">
        <v>46.7</v>
      </c>
      <c r="L19" s="38">
        <f t="shared" si="2"/>
        <v>7.700000000000003</v>
      </c>
      <c r="M19" s="39">
        <f t="shared" si="3"/>
        <v>12.700000000000003</v>
      </c>
      <c r="N19" s="20">
        <f t="shared" si="4"/>
        <v>5</v>
      </c>
      <c r="O19" s="38">
        <f t="shared" si="5"/>
        <v>98.2</v>
      </c>
      <c r="P19" s="38">
        <f t="shared" si="6"/>
        <v>18.200000000000003</v>
      </c>
      <c r="Q19" s="91">
        <v>150</v>
      </c>
      <c r="R19" s="92"/>
      <c r="S19" s="38">
        <f t="shared" si="7"/>
        <v>0</v>
      </c>
      <c r="T19" s="93">
        <f t="shared" si="8"/>
        <v>150</v>
      </c>
      <c r="U19" s="76">
        <v>10</v>
      </c>
    </row>
    <row r="20" spans="1:21" ht="15" customHeight="1">
      <c r="A20" s="20">
        <v>24</v>
      </c>
      <c r="B20" s="81" t="s">
        <v>134</v>
      </c>
      <c r="C20" s="21" t="s">
        <v>57</v>
      </c>
      <c r="D20" s="81" t="s">
        <v>89</v>
      </c>
      <c r="E20" s="82" t="s">
        <v>169</v>
      </c>
      <c r="F20" s="20">
        <v>100</v>
      </c>
      <c r="G20" s="38"/>
      <c r="H20" s="38">
        <f t="shared" si="0"/>
        <v>0</v>
      </c>
      <c r="I20" s="39">
        <f t="shared" si="1"/>
        <v>100</v>
      </c>
      <c r="J20" s="20"/>
      <c r="K20" s="38"/>
      <c r="L20" s="38">
        <f t="shared" si="2"/>
        <v>0</v>
      </c>
      <c r="M20" s="39">
        <f t="shared" si="3"/>
        <v>0</v>
      </c>
      <c r="N20" s="20">
        <f t="shared" si="4"/>
        <v>100</v>
      </c>
      <c r="O20" s="38">
        <f t="shared" si="5"/>
        <v>0</v>
      </c>
      <c r="P20" s="38">
        <f t="shared" si="6"/>
        <v>100</v>
      </c>
      <c r="Q20" s="87">
        <v>5</v>
      </c>
      <c r="R20" s="88"/>
      <c r="S20" s="88"/>
      <c r="T20" s="89">
        <f t="shared" si="8"/>
        <v>5</v>
      </c>
      <c r="U20" s="90">
        <v>11</v>
      </c>
    </row>
    <row r="21" spans="1:21" ht="15" customHeight="1">
      <c r="A21" s="20">
        <v>16</v>
      </c>
      <c r="B21" s="21" t="s">
        <v>65</v>
      </c>
      <c r="C21" s="21" t="s">
        <v>57</v>
      </c>
      <c r="D21" s="21" t="s">
        <v>58</v>
      </c>
      <c r="E21" s="22" t="s">
        <v>113</v>
      </c>
      <c r="F21" s="20">
        <v>0</v>
      </c>
      <c r="G21" s="38">
        <v>37.3</v>
      </c>
      <c r="H21" s="38">
        <f t="shared" si="0"/>
        <v>0</v>
      </c>
      <c r="I21" s="39">
        <f t="shared" si="1"/>
        <v>0</v>
      </c>
      <c r="J21" s="20">
        <v>100</v>
      </c>
      <c r="K21" s="38"/>
      <c r="L21" s="38">
        <f t="shared" si="2"/>
        <v>0</v>
      </c>
      <c r="M21" s="39">
        <f t="shared" si="3"/>
        <v>100</v>
      </c>
      <c r="N21" s="20">
        <f t="shared" si="4"/>
        <v>100</v>
      </c>
      <c r="O21" s="38">
        <f t="shared" si="5"/>
        <v>37.3</v>
      </c>
      <c r="P21" s="38">
        <f t="shared" si="6"/>
        <v>100</v>
      </c>
      <c r="Q21" s="87">
        <v>100</v>
      </c>
      <c r="R21" s="88"/>
      <c r="S21" s="88">
        <f>IF(R21&gt;$R$8,R21-$R$8,0)</f>
        <v>0</v>
      </c>
      <c r="T21" s="89">
        <f t="shared" si="8"/>
        <v>100</v>
      </c>
      <c r="U21" s="90">
        <v>12</v>
      </c>
    </row>
    <row r="22" spans="1:21" ht="15" customHeight="1">
      <c r="A22" s="20">
        <v>13</v>
      </c>
      <c r="B22" s="81" t="s">
        <v>59</v>
      </c>
      <c r="C22" s="21" t="s">
        <v>57</v>
      </c>
      <c r="D22" s="81" t="s">
        <v>58</v>
      </c>
      <c r="E22" s="82" t="s">
        <v>101</v>
      </c>
      <c r="F22" s="20">
        <v>100</v>
      </c>
      <c r="G22" s="38"/>
      <c r="H22" s="38">
        <f t="shared" si="0"/>
        <v>0</v>
      </c>
      <c r="I22" s="39">
        <f t="shared" si="1"/>
        <v>100</v>
      </c>
      <c r="J22" s="20">
        <v>10</v>
      </c>
      <c r="K22" s="38">
        <v>40.6</v>
      </c>
      <c r="L22" s="38">
        <f t="shared" si="2"/>
        <v>1.6000000000000014</v>
      </c>
      <c r="M22" s="39">
        <f t="shared" si="3"/>
        <v>11.600000000000001</v>
      </c>
      <c r="N22" s="20">
        <f t="shared" si="4"/>
        <v>110</v>
      </c>
      <c r="O22" s="38">
        <f t="shared" si="5"/>
        <v>40.6</v>
      </c>
      <c r="P22" s="38">
        <f t="shared" si="6"/>
        <v>111.6</v>
      </c>
      <c r="Q22" s="87">
        <v>100</v>
      </c>
      <c r="R22" s="88"/>
      <c r="S22" s="88">
        <f>IF(R22&gt;$R$8,R22-$R$8,0)</f>
        <v>0</v>
      </c>
      <c r="T22" s="89">
        <f t="shared" si="8"/>
        <v>100</v>
      </c>
      <c r="U22" s="90">
        <v>13</v>
      </c>
    </row>
    <row r="23" spans="1:21" ht="15" customHeight="1">
      <c r="A23" s="20">
        <v>12</v>
      </c>
      <c r="B23" s="81" t="s">
        <v>164</v>
      </c>
      <c r="C23" s="21" t="s">
        <v>159</v>
      </c>
      <c r="D23" s="81" t="s">
        <v>58</v>
      </c>
      <c r="E23" s="82" t="s">
        <v>165</v>
      </c>
      <c r="F23" s="20">
        <v>100</v>
      </c>
      <c r="G23" s="38"/>
      <c r="H23" s="38">
        <f t="shared" si="0"/>
        <v>0</v>
      </c>
      <c r="I23" s="39">
        <f t="shared" si="1"/>
        <v>100</v>
      </c>
      <c r="J23" s="20">
        <v>15</v>
      </c>
      <c r="K23" s="38">
        <v>46.7</v>
      </c>
      <c r="L23" s="38">
        <f t="shared" si="2"/>
        <v>7.700000000000003</v>
      </c>
      <c r="M23" s="39">
        <f t="shared" si="3"/>
        <v>22.700000000000003</v>
      </c>
      <c r="N23" s="20">
        <f t="shared" si="4"/>
        <v>115</v>
      </c>
      <c r="O23" s="38">
        <f t="shared" si="5"/>
        <v>46.7</v>
      </c>
      <c r="P23" s="38">
        <f t="shared" si="6"/>
        <v>122.7</v>
      </c>
      <c r="Q23" s="87">
        <v>100</v>
      </c>
      <c r="R23" s="88"/>
      <c r="S23" s="88">
        <f>IF(R23&gt;$R$8,R23-$R$8,0)</f>
        <v>0</v>
      </c>
      <c r="T23" s="89">
        <f t="shared" si="8"/>
        <v>100</v>
      </c>
      <c r="U23" s="90">
        <v>14</v>
      </c>
    </row>
    <row r="24" spans="1:21" ht="15" customHeight="1">
      <c r="A24" s="20">
        <v>11</v>
      </c>
      <c r="B24" s="81" t="s">
        <v>161</v>
      </c>
      <c r="C24" s="21" t="s">
        <v>159</v>
      </c>
      <c r="D24" s="81" t="s">
        <v>162</v>
      </c>
      <c r="E24" s="82" t="s">
        <v>163</v>
      </c>
      <c r="F24" s="20">
        <v>100</v>
      </c>
      <c r="G24" s="38"/>
      <c r="H24" s="38">
        <f t="shared" si="0"/>
        <v>0</v>
      </c>
      <c r="I24" s="39">
        <f t="shared" si="1"/>
        <v>100</v>
      </c>
      <c r="J24" s="20">
        <v>20</v>
      </c>
      <c r="K24" s="38">
        <v>42.8</v>
      </c>
      <c r="L24" s="38">
        <f t="shared" si="2"/>
        <v>3.799999999999997</v>
      </c>
      <c r="M24" s="39">
        <f t="shared" si="3"/>
        <v>23.799999999999997</v>
      </c>
      <c r="N24" s="20">
        <f t="shared" si="4"/>
        <v>120</v>
      </c>
      <c r="O24" s="38">
        <f t="shared" si="5"/>
        <v>42.8</v>
      </c>
      <c r="P24" s="38">
        <f t="shared" si="6"/>
        <v>123.8</v>
      </c>
      <c r="Q24" s="87">
        <v>100</v>
      </c>
      <c r="R24" s="88"/>
      <c r="S24" s="88">
        <f>IF(R24&gt;$R$8,R24-$R$8,0)</f>
        <v>0</v>
      </c>
      <c r="T24" s="89">
        <f t="shared" si="8"/>
        <v>100</v>
      </c>
      <c r="U24" s="90">
        <v>15</v>
      </c>
    </row>
    <row r="25" spans="1:21" ht="15" customHeight="1">
      <c r="A25" s="20">
        <v>15</v>
      </c>
      <c r="B25" s="81" t="s">
        <v>124</v>
      </c>
      <c r="C25" s="21" t="s">
        <v>57</v>
      </c>
      <c r="D25" s="81" t="s">
        <v>89</v>
      </c>
      <c r="E25" s="82" t="s">
        <v>130</v>
      </c>
      <c r="F25" s="20">
        <v>100</v>
      </c>
      <c r="G25" s="38"/>
      <c r="H25" s="38">
        <f t="shared" si="0"/>
        <v>0</v>
      </c>
      <c r="I25" s="39">
        <f t="shared" si="1"/>
        <v>100</v>
      </c>
      <c r="J25" s="20">
        <v>15</v>
      </c>
      <c r="K25" s="38">
        <v>52.2</v>
      </c>
      <c r="L25" s="38">
        <f t="shared" si="2"/>
        <v>13.200000000000003</v>
      </c>
      <c r="M25" s="39">
        <f t="shared" si="3"/>
        <v>28.200000000000003</v>
      </c>
      <c r="N25" s="20">
        <f t="shared" si="4"/>
        <v>115</v>
      </c>
      <c r="O25" s="38">
        <f t="shared" si="5"/>
        <v>52.2</v>
      </c>
      <c r="P25" s="38">
        <f t="shared" si="6"/>
        <v>128.2</v>
      </c>
      <c r="Q25" s="87"/>
      <c r="R25" s="88"/>
      <c r="S25" s="88"/>
      <c r="T25" s="89"/>
      <c r="U25" s="90"/>
    </row>
    <row r="26" spans="1:21" ht="15" customHeight="1">
      <c r="A26" s="20">
        <v>6</v>
      </c>
      <c r="B26" s="81" t="s">
        <v>155</v>
      </c>
      <c r="C26" t="s">
        <v>159</v>
      </c>
      <c r="D26" s="81" t="s">
        <v>58</v>
      </c>
      <c r="E26" s="82" t="s">
        <v>157</v>
      </c>
      <c r="F26" s="20">
        <v>45</v>
      </c>
      <c r="G26" s="38">
        <v>42.5</v>
      </c>
      <c r="H26" s="38">
        <f t="shared" si="0"/>
        <v>0</v>
      </c>
      <c r="I26" s="39">
        <f t="shared" si="1"/>
        <v>45</v>
      </c>
      <c r="J26" s="20">
        <v>100</v>
      </c>
      <c r="K26" s="38"/>
      <c r="L26" s="38">
        <f t="shared" si="2"/>
        <v>0</v>
      </c>
      <c r="M26" s="39">
        <f t="shared" si="3"/>
        <v>100</v>
      </c>
      <c r="N26" s="20">
        <f t="shared" si="4"/>
        <v>145</v>
      </c>
      <c r="O26" s="38">
        <f t="shared" si="5"/>
        <v>42.5</v>
      </c>
      <c r="P26" s="38">
        <f t="shared" si="6"/>
        <v>145</v>
      </c>
      <c r="Q26" s="87"/>
      <c r="R26" s="88"/>
      <c r="S26" s="88"/>
      <c r="T26" s="89"/>
      <c r="U26" s="90"/>
    </row>
    <row r="27" spans="1:21" ht="15" customHeight="1">
      <c r="A27" s="20">
        <v>7</v>
      </c>
      <c r="B27" s="21" t="s">
        <v>105</v>
      </c>
      <c r="C27" t="s">
        <v>57</v>
      </c>
      <c r="D27" s="21" t="s">
        <v>102</v>
      </c>
      <c r="E27" s="22" t="s">
        <v>106</v>
      </c>
      <c r="F27" s="20">
        <v>25</v>
      </c>
      <c r="G27" s="38">
        <v>67.5</v>
      </c>
      <c r="H27" s="38">
        <f t="shared" si="0"/>
        <v>21.5</v>
      </c>
      <c r="I27" s="39">
        <f t="shared" si="1"/>
        <v>46.5</v>
      </c>
      <c r="J27" s="20">
        <v>100</v>
      </c>
      <c r="K27" s="38"/>
      <c r="L27" s="38">
        <f t="shared" si="2"/>
        <v>0</v>
      </c>
      <c r="M27" s="39">
        <f t="shared" si="3"/>
        <v>100</v>
      </c>
      <c r="N27" s="20">
        <f t="shared" si="4"/>
        <v>125</v>
      </c>
      <c r="O27" s="38">
        <f t="shared" si="5"/>
        <v>67.5</v>
      </c>
      <c r="P27" s="38">
        <f t="shared" si="6"/>
        <v>146.5</v>
      </c>
      <c r="Q27" s="87"/>
      <c r="R27" s="88"/>
      <c r="S27" s="88"/>
      <c r="T27" s="89"/>
      <c r="U27" s="90"/>
    </row>
    <row r="28" spans="1:21" ht="12.75">
      <c r="A28" s="20">
        <v>1</v>
      </c>
      <c r="B28" s="81" t="s">
        <v>95</v>
      </c>
      <c r="C28" t="s">
        <v>107</v>
      </c>
      <c r="D28" s="81" t="s">
        <v>58</v>
      </c>
      <c r="E28" s="82" t="s">
        <v>100</v>
      </c>
      <c r="F28" s="20">
        <v>100</v>
      </c>
      <c r="G28" s="38"/>
      <c r="H28" s="38">
        <f t="shared" si="0"/>
        <v>0</v>
      </c>
      <c r="I28" s="39">
        <f t="shared" si="1"/>
        <v>100</v>
      </c>
      <c r="J28" s="20">
        <v>100</v>
      </c>
      <c r="K28" s="38"/>
      <c r="L28" s="38">
        <f t="shared" si="2"/>
        <v>0</v>
      </c>
      <c r="M28" s="39">
        <f t="shared" si="3"/>
        <v>100</v>
      </c>
      <c r="N28" s="20">
        <f t="shared" si="4"/>
        <v>200</v>
      </c>
      <c r="O28" s="38">
        <f t="shared" si="5"/>
        <v>0</v>
      </c>
      <c r="P28" s="38">
        <f t="shared" si="6"/>
        <v>200</v>
      </c>
      <c r="Q28" s="87"/>
      <c r="R28" s="88"/>
      <c r="S28" s="88"/>
      <c r="T28" s="89"/>
      <c r="U28" s="90"/>
    </row>
    <row r="29" spans="1:21" ht="12.75">
      <c r="A29" s="20">
        <v>2</v>
      </c>
      <c r="B29" s="21" t="s">
        <v>66</v>
      </c>
      <c r="C29" t="s">
        <v>57</v>
      </c>
      <c r="D29" s="21" t="s">
        <v>67</v>
      </c>
      <c r="E29" s="22" t="s">
        <v>68</v>
      </c>
      <c r="F29" s="20">
        <v>100</v>
      </c>
      <c r="G29" s="38"/>
      <c r="H29" s="38">
        <f t="shared" si="0"/>
        <v>0</v>
      </c>
      <c r="I29" s="39">
        <f t="shared" si="1"/>
        <v>100</v>
      </c>
      <c r="J29" s="20">
        <v>100</v>
      </c>
      <c r="K29" s="38"/>
      <c r="L29" s="38">
        <f t="shared" si="2"/>
        <v>0</v>
      </c>
      <c r="M29" s="39">
        <f t="shared" si="3"/>
        <v>100</v>
      </c>
      <c r="N29" s="20">
        <f t="shared" si="4"/>
        <v>200</v>
      </c>
      <c r="O29" s="38">
        <f t="shared" si="5"/>
        <v>0</v>
      </c>
      <c r="P29" s="38">
        <f t="shared" si="6"/>
        <v>200</v>
      </c>
      <c r="Q29" s="87"/>
      <c r="R29" s="88"/>
      <c r="S29" s="88"/>
      <c r="T29" s="89"/>
      <c r="U29" s="90"/>
    </row>
    <row r="30" spans="1:21" ht="12.75">
      <c r="A30" s="20">
        <v>3</v>
      </c>
      <c r="B30" s="81" t="s">
        <v>72</v>
      </c>
      <c r="C30" t="s">
        <v>57</v>
      </c>
      <c r="D30" s="81" t="s">
        <v>58</v>
      </c>
      <c r="E30" s="82" t="s">
        <v>91</v>
      </c>
      <c r="F30" s="20">
        <v>100</v>
      </c>
      <c r="G30" s="38"/>
      <c r="H30" s="38">
        <f t="shared" si="0"/>
        <v>0</v>
      </c>
      <c r="I30" s="39">
        <f t="shared" si="1"/>
        <v>100</v>
      </c>
      <c r="J30" s="20">
        <v>100</v>
      </c>
      <c r="K30" s="38"/>
      <c r="L30" s="38">
        <f t="shared" si="2"/>
        <v>0</v>
      </c>
      <c r="M30" s="39">
        <f t="shared" si="3"/>
        <v>100</v>
      </c>
      <c r="N30" s="20">
        <f t="shared" si="4"/>
        <v>200</v>
      </c>
      <c r="O30" s="38">
        <f t="shared" si="5"/>
        <v>0</v>
      </c>
      <c r="P30" s="38">
        <f t="shared" si="6"/>
        <v>200</v>
      </c>
      <c r="Q30" s="87"/>
      <c r="R30" s="88"/>
      <c r="S30" s="88"/>
      <c r="T30" s="89"/>
      <c r="U30" s="90"/>
    </row>
    <row r="31" spans="1:21" ht="12.75">
      <c r="A31" s="20">
        <v>4</v>
      </c>
      <c r="B31" s="21" t="s">
        <v>59</v>
      </c>
      <c r="C31" t="s">
        <v>57</v>
      </c>
      <c r="D31" s="21" t="s">
        <v>58</v>
      </c>
      <c r="E31" s="22" t="s">
        <v>60</v>
      </c>
      <c r="F31" s="20">
        <v>100</v>
      </c>
      <c r="G31" s="38"/>
      <c r="H31" s="38">
        <f t="shared" si="0"/>
        <v>0</v>
      </c>
      <c r="I31" s="39">
        <f t="shared" si="1"/>
        <v>100</v>
      </c>
      <c r="J31" s="20">
        <v>100</v>
      </c>
      <c r="K31" s="38"/>
      <c r="L31" s="38">
        <f t="shared" si="2"/>
        <v>0</v>
      </c>
      <c r="M31" s="39">
        <f t="shared" si="3"/>
        <v>100</v>
      </c>
      <c r="N31" s="20">
        <f t="shared" si="4"/>
        <v>200</v>
      </c>
      <c r="O31" s="38">
        <f t="shared" si="5"/>
        <v>0</v>
      </c>
      <c r="P31" s="38">
        <f t="shared" si="6"/>
        <v>200</v>
      </c>
      <c r="Q31" s="87"/>
      <c r="R31" s="88"/>
      <c r="S31" s="88"/>
      <c r="T31" s="89"/>
      <c r="U31" s="90"/>
    </row>
    <row r="32" spans="1:21" ht="12.75">
      <c r="A32" s="20">
        <v>5</v>
      </c>
      <c r="B32" s="81" t="s">
        <v>61</v>
      </c>
      <c r="C32" t="s">
        <v>57</v>
      </c>
      <c r="D32" s="81" t="s">
        <v>58</v>
      </c>
      <c r="E32" s="82" t="s">
        <v>104</v>
      </c>
      <c r="F32" s="20">
        <v>100</v>
      </c>
      <c r="G32" s="38"/>
      <c r="H32" s="38">
        <f t="shared" si="0"/>
        <v>0</v>
      </c>
      <c r="I32" s="39">
        <f t="shared" si="1"/>
        <v>100</v>
      </c>
      <c r="J32" s="20">
        <v>100</v>
      </c>
      <c r="K32" s="38"/>
      <c r="L32" s="38">
        <f t="shared" si="2"/>
        <v>0</v>
      </c>
      <c r="M32" s="39">
        <f t="shared" si="3"/>
        <v>100</v>
      </c>
      <c r="N32" s="20">
        <f t="shared" si="4"/>
        <v>200</v>
      </c>
      <c r="O32" s="38">
        <f t="shared" si="5"/>
        <v>0</v>
      </c>
      <c r="P32" s="38">
        <f t="shared" si="6"/>
        <v>200</v>
      </c>
      <c r="Q32" s="87"/>
      <c r="R32" s="88"/>
      <c r="S32" s="88"/>
      <c r="T32" s="89"/>
      <c r="U32" s="90"/>
    </row>
    <row r="33" spans="1:21" ht="12.75">
      <c r="A33" s="20">
        <v>21</v>
      </c>
      <c r="B33" s="81" t="s">
        <v>94</v>
      </c>
      <c r="C33" t="s">
        <v>107</v>
      </c>
      <c r="D33" s="81" t="s">
        <v>89</v>
      </c>
      <c r="E33" s="82" t="s">
        <v>93</v>
      </c>
      <c r="F33" s="20">
        <v>100</v>
      </c>
      <c r="G33" s="38"/>
      <c r="H33" s="38">
        <f t="shared" si="0"/>
        <v>0</v>
      </c>
      <c r="I33" s="39">
        <f t="shared" si="1"/>
        <v>100</v>
      </c>
      <c r="J33" s="20">
        <v>100</v>
      </c>
      <c r="K33" s="38"/>
      <c r="L33" s="38">
        <f t="shared" si="2"/>
        <v>0</v>
      </c>
      <c r="M33" s="39">
        <f t="shared" si="3"/>
        <v>100</v>
      </c>
      <c r="N33" s="20">
        <f t="shared" si="4"/>
        <v>200</v>
      </c>
      <c r="O33" s="38">
        <f t="shared" si="5"/>
        <v>0</v>
      </c>
      <c r="P33" s="38">
        <f t="shared" si="6"/>
        <v>200</v>
      </c>
      <c r="Q33" s="87"/>
      <c r="R33" s="88"/>
      <c r="S33" s="88"/>
      <c r="T33" s="89"/>
      <c r="U33" s="90"/>
    </row>
    <row r="34" spans="1:21" ht="12.75">
      <c r="A34" s="20">
        <v>22</v>
      </c>
      <c r="B34" s="81" t="s">
        <v>108</v>
      </c>
      <c r="C34" t="s">
        <v>57</v>
      </c>
      <c r="D34" s="81" t="s">
        <v>78</v>
      </c>
      <c r="E34" s="82" t="s">
        <v>129</v>
      </c>
      <c r="F34" s="20">
        <v>100</v>
      </c>
      <c r="G34" s="38"/>
      <c r="H34" s="38">
        <f t="shared" si="0"/>
        <v>0</v>
      </c>
      <c r="I34" s="39">
        <f t="shared" si="1"/>
        <v>100</v>
      </c>
      <c r="J34" s="20">
        <v>100</v>
      </c>
      <c r="K34" s="38"/>
      <c r="L34" s="38">
        <f t="shared" si="2"/>
        <v>0</v>
      </c>
      <c r="M34" s="39">
        <f t="shared" si="3"/>
        <v>100</v>
      </c>
      <c r="N34" s="20">
        <f t="shared" si="4"/>
        <v>200</v>
      </c>
      <c r="O34" s="38">
        <f t="shared" si="5"/>
        <v>0</v>
      </c>
      <c r="P34" s="38">
        <f t="shared" si="6"/>
        <v>200</v>
      </c>
      <c r="Q34" s="87"/>
      <c r="R34" s="88"/>
      <c r="S34" s="88"/>
      <c r="T34" s="89"/>
      <c r="U34" s="90"/>
    </row>
    <row r="35" spans="7:16" ht="12.75">
      <c r="G35" s="42"/>
      <c r="H35" s="42"/>
      <c r="I35" s="42"/>
      <c r="K35" s="42"/>
      <c r="L35" s="42"/>
      <c r="M35" s="42"/>
      <c r="O35" s="42"/>
      <c r="P35" s="42"/>
    </row>
    <row r="36" spans="7:16" ht="12.75">
      <c r="G36" s="42"/>
      <c r="H36" s="42"/>
      <c r="I36" s="42"/>
      <c r="K36" s="42"/>
      <c r="L36" s="42"/>
      <c r="M36" s="42"/>
      <c r="O36" s="42"/>
      <c r="P36" s="42"/>
    </row>
    <row r="37" spans="7:16" ht="12.75">
      <c r="G37" s="42"/>
      <c r="H37" s="42"/>
      <c r="I37" s="42"/>
      <c r="K37" s="42"/>
      <c r="L37" s="42"/>
      <c r="M37" s="42"/>
      <c r="O37" s="42"/>
      <c r="P37" s="42"/>
    </row>
    <row r="38" spans="7:16" ht="12.75">
      <c r="G38" s="42"/>
      <c r="H38" s="42"/>
      <c r="I38" s="42"/>
      <c r="K38" s="42"/>
      <c r="L38" s="42"/>
      <c r="M38" s="42"/>
      <c r="O38" s="42"/>
      <c r="P38" s="42"/>
    </row>
    <row r="39" spans="7:16" ht="12.75">
      <c r="G39" s="42"/>
      <c r="H39" s="42"/>
      <c r="I39" s="42"/>
      <c r="K39" s="42"/>
      <c r="L39" s="42"/>
      <c r="M39" s="42"/>
      <c r="O39" s="42"/>
      <c r="P39" s="42"/>
    </row>
    <row r="40" spans="7:16" ht="12.75">
      <c r="G40" s="42"/>
      <c r="H40" s="42"/>
      <c r="I40" s="42"/>
      <c r="K40" s="42"/>
      <c r="L40" s="42"/>
      <c r="M40" s="42"/>
      <c r="O40" s="42"/>
      <c r="P40" s="42"/>
    </row>
    <row r="41" spans="7:16" ht="12.75">
      <c r="G41" s="42"/>
      <c r="H41" s="42"/>
      <c r="I41" s="42"/>
      <c r="K41" s="42"/>
      <c r="L41" s="42"/>
      <c r="M41" s="42"/>
      <c r="O41" s="42"/>
      <c r="P41" s="42"/>
    </row>
    <row r="42" spans="7:16" ht="12.75">
      <c r="G42" s="42"/>
      <c r="H42" s="42"/>
      <c r="I42" s="42"/>
      <c r="K42" s="42"/>
      <c r="L42" s="42"/>
      <c r="M42" s="42"/>
      <c r="O42" s="42"/>
      <c r="P42" s="42"/>
    </row>
    <row r="43" spans="7:16" ht="12.75">
      <c r="G43" s="42"/>
      <c r="H43" s="42"/>
      <c r="I43" s="42"/>
      <c r="K43" s="42"/>
      <c r="L43" s="42"/>
      <c r="M43" s="42"/>
      <c r="O43" s="42"/>
      <c r="P43" s="42"/>
    </row>
    <row r="44" spans="7:16" ht="12.75">
      <c r="G44" s="42"/>
      <c r="H44" s="42"/>
      <c r="I44" s="42"/>
      <c r="K44" s="42"/>
      <c r="L44" s="42"/>
      <c r="M44" s="42"/>
      <c r="O44" s="42"/>
      <c r="P44" s="42"/>
    </row>
    <row r="45" spans="7:16" ht="12.75">
      <c r="G45" s="42"/>
      <c r="H45" s="42"/>
      <c r="I45" s="42"/>
      <c r="K45" s="42"/>
      <c r="L45" s="42"/>
      <c r="M45" s="42"/>
      <c r="O45" s="42"/>
      <c r="P45" s="42"/>
    </row>
    <row r="46" spans="7:16" ht="12.75">
      <c r="G46" s="42"/>
      <c r="H46" s="42"/>
      <c r="I46" s="42"/>
      <c r="K46" s="42"/>
      <c r="L46" s="42"/>
      <c r="M46" s="42"/>
      <c r="O46" s="42"/>
      <c r="P46" s="42"/>
    </row>
    <row r="47" spans="7:16" ht="12.75">
      <c r="G47" s="42"/>
      <c r="H47" s="42"/>
      <c r="I47" s="42"/>
      <c r="K47" s="42"/>
      <c r="L47" s="42"/>
      <c r="M47" s="42"/>
      <c r="O47" s="42"/>
      <c r="P47" s="42"/>
    </row>
    <row r="48" spans="7:16" ht="12.75">
      <c r="G48" s="42"/>
      <c r="H48" s="42"/>
      <c r="I48" s="42"/>
      <c r="K48" s="42"/>
      <c r="L48" s="42"/>
      <c r="M48" s="42"/>
      <c r="O48" s="42"/>
      <c r="P48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="69" zoomScaleNormal="69" zoomScalePageLayoutView="0" workbookViewId="0" topLeftCell="A4">
      <selection activeCell="A22" sqref="A22"/>
    </sheetView>
  </sheetViews>
  <sheetFormatPr defaultColWidth="9.00390625" defaultRowHeight="12.75"/>
  <cols>
    <col min="1" max="1" width="4.25390625" style="0" customWidth="1"/>
    <col min="2" max="2" width="21.00390625" style="0" customWidth="1"/>
    <col min="4" max="4" width="13.75390625" style="0" customWidth="1"/>
    <col min="5" max="5" width="11.875" style="0" customWidth="1"/>
    <col min="6" max="6" width="5.375" style="0" customWidth="1"/>
    <col min="7" max="7" width="7.375" style="0" customWidth="1"/>
    <col min="8" max="8" width="7.875" style="0" customWidth="1"/>
    <col min="10" max="10" width="7.00390625" style="0" customWidth="1"/>
    <col min="11" max="11" width="6.75390625" style="0" customWidth="1"/>
    <col min="12" max="13" width="8.875" style="0" customWidth="1"/>
    <col min="14" max="14" width="6.00390625" style="0" customWidth="1"/>
    <col min="15" max="16" width="8.875" style="0" customWidth="1"/>
    <col min="17" max="17" width="5.00390625" style="0" customWidth="1"/>
    <col min="18" max="18" width="6.625" style="0" customWidth="1"/>
    <col min="21" max="21" width="3.75390625" style="0" customWidth="1"/>
  </cols>
  <sheetData>
    <row r="1" spans="1:18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">
      <c r="A3" s="43" t="s">
        <v>13</v>
      </c>
      <c r="B3" s="48"/>
      <c r="C3" s="49" t="str">
        <f>L!C3</f>
        <v>Любовь Зворыгина, Дарья Попова, Алла Белая, Юлия Маленьких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7"/>
      <c r="O3" s="44"/>
      <c r="P3" s="9"/>
      <c r="Q3" s="9"/>
      <c r="R3" s="44" t="s">
        <v>7</v>
      </c>
      <c r="S3" s="44"/>
      <c r="T3" s="12" t="s">
        <v>32</v>
      </c>
      <c r="U3" s="9"/>
    </row>
    <row r="4" spans="1:21" ht="12.75">
      <c r="A4" s="44" t="s">
        <v>12</v>
      </c>
      <c r="B4" s="44"/>
      <c r="C4" s="71" t="str">
        <f>L!C4</f>
        <v>02 мая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9"/>
      <c r="R4" s="9"/>
      <c r="S4" s="9"/>
      <c r="T4" s="9"/>
      <c r="U4" s="9"/>
    </row>
    <row r="5" spans="1:21" ht="12.75">
      <c r="A5" s="44" t="s">
        <v>35</v>
      </c>
      <c r="B5" s="44"/>
      <c r="C5" s="49">
        <f>Титул!C16</f>
        <v>54</v>
      </c>
      <c r="D5" s="44"/>
      <c r="E5" s="44"/>
      <c r="F5" s="43" t="s">
        <v>15</v>
      </c>
      <c r="G5" s="44"/>
      <c r="H5" s="44"/>
      <c r="I5" s="45">
        <f>L!I5</f>
        <v>184</v>
      </c>
      <c r="J5" s="44"/>
      <c r="K5" s="43" t="s">
        <v>16</v>
      </c>
      <c r="L5" s="44"/>
      <c r="M5" s="45">
        <f>L!M5</f>
        <v>156</v>
      </c>
      <c r="N5" s="44"/>
      <c r="O5" s="44"/>
      <c r="P5" s="9"/>
      <c r="Q5" s="44"/>
      <c r="R5" s="43" t="s">
        <v>56</v>
      </c>
      <c r="S5" s="44"/>
      <c r="T5" s="45">
        <f>L!T5</f>
        <v>180</v>
      </c>
      <c r="U5" s="9"/>
    </row>
    <row r="6" spans="1:21" ht="12.75">
      <c r="A6" s="43" t="s">
        <v>34</v>
      </c>
      <c r="B6" s="44"/>
      <c r="C6" s="52"/>
      <c r="D6" s="44"/>
      <c r="E6" s="44"/>
      <c r="F6" s="44" t="s">
        <v>9</v>
      </c>
      <c r="G6" s="44"/>
      <c r="H6" s="44"/>
      <c r="I6" s="46">
        <f>L!I6</f>
        <v>4</v>
      </c>
      <c r="J6" s="44"/>
      <c r="K6" s="44" t="s">
        <v>9</v>
      </c>
      <c r="L6" s="44"/>
      <c r="M6" s="46">
        <f>L!M6</f>
        <v>4</v>
      </c>
      <c r="N6" s="44"/>
      <c r="O6" s="44"/>
      <c r="P6" s="9"/>
      <c r="Q6" s="44"/>
      <c r="R6" s="44" t="s">
        <v>9</v>
      </c>
      <c r="S6" s="44"/>
      <c r="T6" s="46">
        <f>L!T6</f>
        <v>4.5</v>
      </c>
      <c r="U6" s="9"/>
    </row>
    <row r="7" spans="1:21" ht="12.75">
      <c r="A7" s="44" t="s">
        <v>33</v>
      </c>
      <c r="B7" s="44"/>
      <c r="C7" s="49">
        <v>14</v>
      </c>
      <c r="D7" s="44"/>
      <c r="E7" s="44"/>
      <c r="F7" s="44" t="s">
        <v>14</v>
      </c>
      <c r="G7" s="47"/>
      <c r="H7" s="44"/>
      <c r="I7" s="44" t="s">
        <v>10</v>
      </c>
      <c r="J7" s="44"/>
      <c r="K7" s="44" t="s">
        <v>14</v>
      </c>
      <c r="L7" s="47"/>
      <c r="M7" s="44" t="s">
        <v>10</v>
      </c>
      <c r="N7" s="44"/>
      <c r="O7" s="44"/>
      <c r="P7" s="9"/>
      <c r="Q7" s="44"/>
      <c r="R7" s="44" t="s">
        <v>14</v>
      </c>
      <c r="S7" s="44"/>
      <c r="T7" s="44" t="s">
        <v>10</v>
      </c>
      <c r="U7" s="9"/>
    </row>
    <row r="8" spans="1:21" ht="21" thickBot="1">
      <c r="A8" s="13" t="s">
        <v>11</v>
      </c>
      <c r="B8" s="11"/>
      <c r="C8" s="11"/>
      <c r="D8" s="11"/>
      <c r="E8" s="11"/>
      <c r="F8" s="11"/>
      <c r="G8" s="54">
        <f>L!G8</f>
        <v>46</v>
      </c>
      <c r="H8" s="55"/>
      <c r="I8" s="54">
        <f>L!I8</f>
        <v>69</v>
      </c>
      <c r="J8" s="55"/>
      <c r="K8" s="54">
        <f>L!K8</f>
        <v>39</v>
      </c>
      <c r="L8" s="55"/>
      <c r="M8" s="54">
        <f>L!M8</f>
        <v>59</v>
      </c>
      <c r="N8" s="9"/>
      <c r="O8" s="9"/>
      <c r="P8" s="9"/>
      <c r="Q8" s="11"/>
      <c r="R8" s="54">
        <f>L!R8</f>
        <v>40</v>
      </c>
      <c r="S8" s="55"/>
      <c r="T8" s="54">
        <f>L!T8</f>
        <v>60</v>
      </c>
      <c r="U8" s="9"/>
    </row>
    <row r="9" spans="1:21" ht="91.5" customHeight="1" thickBot="1">
      <c r="A9" s="14" t="s">
        <v>17</v>
      </c>
      <c r="B9" s="15" t="s">
        <v>18</v>
      </c>
      <c r="C9" s="26" t="s">
        <v>27</v>
      </c>
      <c r="D9" s="15" t="s">
        <v>19</v>
      </c>
      <c r="E9" s="16" t="s">
        <v>20</v>
      </c>
      <c r="F9" s="28" t="s">
        <v>21</v>
      </c>
      <c r="G9" s="26" t="s">
        <v>22</v>
      </c>
      <c r="H9" s="26" t="s">
        <v>23</v>
      </c>
      <c r="I9" s="29" t="s">
        <v>24</v>
      </c>
      <c r="J9" s="28" t="s">
        <v>21</v>
      </c>
      <c r="K9" s="26" t="s">
        <v>22</v>
      </c>
      <c r="L9" s="26" t="s">
        <v>23</v>
      </c>
      <c r="M9" s="29" t="s">
        <v>24</v>
      </c>
      <c r="N9" s="27" t="s">
        <v>28</v>
      </c>
      <c r="O9" s="26" t="s">
        <v>25</v>
      </c>
      <c r="P9" s="26" t="s">
        <v>29</v>
      </c>
      <c r="Q9" s="28" t="s">
        <v>21</v>
      </c>
      <c r="R9" s="26" t="s">
        <v>22</v>
      </c>
      <c r="S9" s="26" t="s">
        <v>23</v>
      </c>
      <c r="T9" s="29" t="s">
        <v>24</v>
      </c>
      <c r="U9" s="51" t="s">
        <v>26</v>
      </c>
    </row>
    <row r="10" spans="1:21" ht="15" customHeight="1">
      <c r="A10" s="97">
        <v>113</v>
      </c>
      <c r="B10" s="99" t="s">
        <v>65</v>
      </c>
      <c r="C10" s="99" t="s">
        <v>57</v>
      </c>
      <c r="D10" s="99" t="s">
        <v>67</v>
      </c>
      <c r="E10" s="100" t="s">
        <v>74</v>
      </c>
      <c r="F10" s="86">
        <v>0</v>
      </c>
      <c r="G10" s="36">
        <v>45.9</v>
      </c>
      <c r="H10" s="36">
        <f aca="true" t="shared" si="0" ref="H10:H17">IF(G10&gt;$G$8,G10-$G$8,0)</f>
        <v>0</v>
      </c>
      <c r="I10" s="39">
        <f aca="true" t="shared" si="1" ref="I10:I23">IF(G10&gt;$I$8,100,IF(F10=100,100,IF(F10=150,150,F10+H10)))</f>
        <v>0</v>
      </c>
      <c r="J10" s="86">
        <v>0</v>
      </c>
      <c r="K10" s="36">
        <v>39.6</v>
      </c>
      <c r="L10" s="36">
        <f aca="true" t="shared" si="2" ref="L10:L23">IF(K10&gt;$K$8,K10-$K$8,0)</f>
        <v>0.6000000000000014</v>
      </c>
      <c r="M10" s="37">
        <f aca="true" t="shared" si="3" ref="M10:M23">IF(K10&gt;$M$8,100,IF(J10=100,100,IF(J10=150,150,J10+L10)))</f>
        <v>0.6000000000000014</v>
      </c>
      <c r="N10" s="17">
        <f aca="true" t="shared" si="4" ref="N10:N23">SUM(F10,J10)</f>
        <v>0</v>
      </c>
      <c r="O10" s="36">
        <f aca="true" t="shared" si="5" ref="O10:O23">SUM(G10,K10)</f>
        <v>85.5</v>
      </c>
      <c r="P10" s="36">
        <f aca="true" t="shared" si="6" ref="P10:P23">SUM(I10,M10)</f>
        <v>0.6000000000000014</v>
      </c>
      <c r="Q10" s="95">
        <v>0</v>
      </c>
      <c r="R10" s="96">
        <v>43.1</v>
      </c>
      <c r="S10" s="38">
        <f aca="true" t="shared" si="7" ref="S10:S15">IF(R10&gt;$R$8,R10-$R$8,0)</f>
        <v>3.1000000000000014</v>
      </c>
      <c r="T10" s="39">
        <f aca="true" t="shared" si="8" ref="T10:T19">IF(R10&gt;$T$8,100,IF(Q10=100,100,IF(Q10=150,150,Q10+S10)))</f>
        <v>3.1000000000000014</v>
      </c>
      <c r="U10" s="79">
        <v>1</v>
      </c>
    </row>
    <row r="11" spans="1:21" ht="15" customHeight="1">
      <c r="A11" s="98">
        <v>107</v>
      </c>
      <c r="B11" s="101" t="s">
        <v>76</v>
      </c>
      <c r="C11" s="103" t="s">
        <v>57</v>
      </c>
      <c r="D11" s="103" t="s">
        <v>79</v>
      </c>
      <c r="E11" s="104" t="s">
        <v>96</v>
      </c>
      <c r="F11" s="20">
        <v>5</v>
      </c>
      <c r="G11" s="38">
        <v>39.5</v>
      </c>
      <c r="H11" s="38">
        <f t="shared" si="0"/>
        <v>0</v>
      </c>
      <c r="I11" s="39">
        <f t="shared" si="1"/>
        <v>5</v>
      </c>
      <c r="J11" s="20">
        <v>5</v>
      </c>
      <c r="K11" s="38">
        <v>38.1</v>
      </c>
      <c r="L11" s="38">
        <f t="shared" si="2"/>
        <v>0</v>
      </c>
      <c r="M11" s="39">
        <f t="shared" si="3"/>
        <v>5</v>
      </c>
      <c r="N11" s="20">
        <f t="shared" si="4"/>
        <v>10</v>
      </c>
      <c r="O11" s="38">
        <f t="shared" si="5"/>
        <v>77.6</v>
      </c>
      <c r="P11" s="38">
        <f t="shared" si="6"/>
        <v>10</v>
      </c>
      <c r="Q11" s="91">
        <v>5</v>
      </c>
      <c r="R11" s="92">
        <v>38.9</v>
      </c>
      <c r="S11" s="38">
        <f t="shared" si="7"/>
        <v>0</v>
      </c>
      <c r="T11" s="93">
        <f t="shared" si="8"/>
        <v>5</v>
      </c>
      <c r="U11" s="80">
        <v>2</v>
      </c>
    </row>
    <row r="12" spans="1:21" ht="15" customHeight="1">
      <c r="A12" s="98">
        <v>110</v>
      </c>
      <c r="B12" s="101" t="s">
        <v>121</v>
      </c>
      <c r="C12" s="101" t="s">
        <v>57</v>
      </c>
      <c r="D12" s="101" t="s">
        <v>67</v>
      </c>
      <c r="E12" s="102" t="s">
        <v>75</v>
      </c>
      <c r="F12" s="20">
        <v>5</v>
      </c>
      <c r="G12" s="38">
        <v>45.6</v>
      </c>
      <c r="H12" s="38">
        <f t="shared" si="0"/>
        <v>0</v>
      </c>
      <c r="I12" s="39">
        <f t="shared" si="1"/>
        <v>5</v>
      </c>
      <c r="J12" s="20">
        <v>0</v>
      </c>
      <c r="K12" s="38">
        <v>37.3</v>
      </c>
      <c r="L12" s="38">
        <f t="shared" si="2"/>
        <v>0</v>
      </c>
      <c r="M12" s="39">
        <f t="shared" si="3"/>
        <v>0</v>
      </c>
      <c r="N12" s="20">
        <f t="shared" si="4"/>
        <v>5</v>
      </c>
      <c r="O12" s="38">
        <f t="shared" si="5"/>
        <v>82.9</v>
      </c>
      <c r="P12" s="38">
        <f t="shared" si="6"/>
        <v>5</v>
      </c>
      <c r="Q12" s="20">
        <v>0</v>
      </c>
      <c r="R12" s="38">
        <v>45.2</v>
      </c>
      <c r="S12" s="38">
        <f t="shared" si="7"/>
        <v>5.200000000000003</v>
      </c>
      <c r="T12" s="39">
        <f t="shared" si="8"/>
        <v>5.200000000000003</v>
      </c>
      <c r="U12" s="80">
        <v>3</v>
      </c>
    </row>
    <row r="13" spans="1:21" ht="15" customHeight="1">
      <c r="A13" s="98">
        <v>112</v>
      </c>
      <c r="B13" s="101" t="s">
        <v>135</v>
      </c>
      <c r="C13" s="101" t="s">
        <v>55</v>
      </c>
      <c r="D13" s="101" t="s">
        <v>137</v>
      </c>
      <c r="E13" s="102" t="s">
        <v>138</v>
      </c>
      <c r="F13" s="20">
        <v>0</v>
      </c>
      <c r="G13" s="38">
        <v>45.9</v>
      </c>
      <c r="H13" s="38">
        <f t="shared" si="0"/>
        <v>0</v>
      </c>
      <c r="I13" s="39">
        <f t="shared" si="1"/>
        <v>0</v>
      </c>
      <c r="J13" s="20">
        <v>5</v>
      </c>
      <c r="K13" s="38">
        <v>43.8</v>
      </c>
      <c r="L13" s="38">
        <f t="shared" si="2"/>
        <v>4.799999999999997</v>
      </c>
      <c r="M13" s="39">
        <f t="shared" si="3"/>
        <v>9.799999999999997</v>
      </c>
      <c r="N13" s="20">
        <f t="shared" si="4"/>
        <v>5</v>
      </c>
      <c r="O13" s="38">
        <f t="shared" si="5"/>
        <v>89.69999999999999</v>
      </c>
      <c r="P13" s="38">
        <f t="shared" si="6"/>
        <v>9.799999999999997</v>
      </c>
      <c r="Q13" s="91">
        <v>0</v>
      </c>
      <c r="R13" s="92">
        <v>51.8</v>
      </c>
      <c r="S13" s="38">
        <f t="shared" si="7"/>
        <v>11.799999999999997</v>
      </c>
      <c r="T13" s="39">
        <f t="shared" si="8"/>
        <v>11.799999999999997</v>
      </c>
      <c r="U13" s="22">
        <v>4</v>
      </c>
    </row>
    <row r="14" spans="1:21" ht="15" customHeight="1">
      <c r="A14" s="98">
        <v>108</v>
      </c>
      <c r="B14" s="101" t="s">
        <v>115</v>
      </c>
      <c r="C14" s="101" t="s">
        <v>57</v>
      </c>
      <c r="D14" s="101" t="s">
        <v>79</v>
      </c>
      <c r="E14" s="102" t="s">
        <v>116</v>
      </c>
      <c r="F14" s="20">
        <v>5</v>
      </c>
      <c r="G14" s="38">
        <v>46.4</v>
      </c>
      <c r="H14" s="38">
        <f t="shared" si="0"/>
        <v>0.3999999999999986</v>
      </c>
      <c r="I14" s="39">
        <f t="shared" si="1"/>
        <v>5.399999999999999</v>
      </c>
      <c r="J14" s="20">
        <v>0</v>
      </c>
      <c r="K14" s="38">
        <v>43.5</v>
      </c>
      <c r="L14" s="38">
        <f t="shared" si="2"/>
        <v>4.5</v>
      </c>
      <c r="M14" s="39">
        <f t="shared" si="3"/>
        <v>4.5</v>
      </c>
      <c r="N14" s="20">
        <f t="shared" si="4"/>
        <v>5</v>
      </c>
      <c r="O14" s="38">
        <f t="shared" si="5"/>
        <v>89.9</v>
      </c>
      <c r="P14" s="38">
        <f t="shared" si="6"/>
        <v>9.899999999999999</v>
      </c>
      <c r="Q14" s="91">
        <v>15</v>
      </c>
      <c r="R14" s="92">
        <v>55</v>
      </c>
      <c r="S14" s="38">
        <f t="shared" si="7"/>
        <v>15</v>
      </c>
      <c r="T14" s="93">
        <f t="shared" si="8"/>
        <v>30</v>
      </c>
      <c r="U14" s="22">
        <v>5</v>
      </c>
    </row>
    <row r="15" spans="1:21" ht="15" customHeight="1">
      <c r="A15" s="98">
        <v>101</v>
      </c>
      <c r="B15" s="101" t="s">
        <v>76</v>
      </c>
      <c r="C15" s="101" t="s">
        <v>57</v>
      </c>
      <c r="D15" s="101" t="s">
        <v>67</v>
      </c>
      <c r="E15" s="102" t="s">
        <v>80</v>
      </c>
      <c r="F15" s="20">
        <v>5</v>
      </c>
      <c r="G15" s="38">
        <v>39.1</v>
      </c>
      <c r="H15" s="38">
        <f t="shared" si="0"/>
        <v>0</v>
      </c>
      <c r="I15" s="39">
        <f t="shared" si="1"/>
        <v>5</v>
      </c>
      <c r="J15" s="20">
        <v>10</v>
      </c>
      <c r="K15" s="38">
        <v>37.4</v>
      </c>
      <c r="L15" s="38">
        <f t="shared" si="2"/>
        <v>0</v>
      </c>
      <c r="M15" s="39">
        <f t="shared" si="3"/>
        <v>10</v>
      </c>
      <c r="N15" s="20">
        <f t="shared" si="4"/>
        <v>15</v>
      </c>
      <c r="O15" s="38">
        <f t="shared" si="5"/>
        <v>76.5</v>
      </c>
      <c r="P15" s="38">
        <f t="shared" si="6"/>
        <v>15</v>
      </c>
      <c r="Q15" s="91">
        <v>100</v>
      </c>
      <c r="R15" s="92"/>
      <c r="S15" s="38">
        <f t="shared" si="7"/>
        <v>0</v>
      </c>
      <c r="T15" s="39">
        <f t="shared" si="8"/>
        <v>100</v>
      </c>
      <c r="U15" s="22">
        <v>6</v>
      </c>
    </row>
    <row r="16" spans="1:21" ht="15" customHeight="1">
      <c r="A16" s="98">
        <v>104</v>
      </c>
      <c r="B16" s="101" t="s">
        <v>135</v>
      </c>
      <c r="C16" s="101" t="s">
        <v>55</v>
      </c>
      <c r="D16" s="101" t="s">
        <v>58</v>
      </c>
      <c r="E16" s="102" t="s">
        <v>136</v>
      </c>
      <c r="F16" s="20">
        <v>5</v>
      </c>
      <c r="G16" s="38">
        <v>44.6</v>
      </c>
      <c r="H16" s="38">
        <f t="shared" si="0"/>
        <v>0</v>
      </c>
      <c r="I16" s="39">
        <f t="shared" si="1"/>
        <v>5</v>
      </c>
      <c r="J16" s="20">
        <v>100</v>
      </c>
      <c r="K16" s="38"/>
      <c r="L16" s="38">
        <f t="shared" si="2"/>
        <v>0</v>
      </c>
      <c r="M16" s="39">
        <f t="shared" si="3"/>
        <v>100</v>
      </c>
      <c r="N16" s="20">
        <f t="shared" si="4"/>
        <v>105</v>
      </c>
      <c r="O16" s="38">
        <f t="shared" si="5"/>
        <v>44.6</v>
      </c>
      <c r="P16" s="38">
        <f t="shared" si="6"/>
        <v>105</v>
      </c>
      <c r="Q16" s="87"/>
      <c r="R16" s="88"/>
      <c r="S16" s="88"/>
      <c r="T16" s="89">
        <f t="shared" si="8"/>
        <v>0</v>
      </c>
      <c r="U16" s="94">
        <v>7</v>
      </c>
    </row>
    <row r="17" spans="1:21" ht="15" customHeight="1">
      <c r="A17" s="98">
        <v>102</v>
      </c>
      <c r="B17" s="83" t="s">
        <v>164</v>
      </c>
      <c r="C17" s="101" t="s">
        <v>159</v>
      </c>
      <c r="D17" s="101" t="s">
        <v>67</v>
      </c>
      <c r="E17" s="102" t="s">
        <v>170</v>
      </c>
      <c r="F17" s="20">
        <v>100</v>
      </c>
      <c r="G17" s="38"/>
      <c r="H17" s="38">
        <f t="shared" si="0"/>
        <v>0</v>
      </c>
      <c r="I17" s="39">
        <f t="shared" si="1"/>
        <v>100</v>
      </c>
      <c r="J17" s="20">
        <v>15</v>
      </c>
      <c r="K17" s="38">
        <v>40.2</v>
      </c>
      <c r="L17" s="38">
        <f t="shared" si="2"/>
        <v>1.2000000000000028</v>
      </c>
      <c r="M17" s="39">
        <f t="shared" si="3"/>
        <v>16.200000000000003</v>
      </c>
      <c r="N17" s="20">
        <f t="shared" si="4"/>
        <v>115</v>
      </c>
      <c r="O17" s="38">
        <f t="shared" si="5"/>
        <v>40.2</v>
      </c>
      <c r="P17" s="38">
        <f t="shared" si="6"/>
        <v>116.2</v>
      </c>
      <c r="Q17" s="87"/>
      <c r="R17" s="88"/>
      <c r="S17" s="88"/>
      <c r="T17" s="89">
        <f t="shared" si="8"/>
        <v>0</v>
      </c>
      <c r="U17" s="94">
        <v>8</v>
      </c>
    </row>
    <row r="18" spans="1:21" ht="15" customHeight="1">
      <c r="A18" s="98">
        <v>114</v>
      </c>
      <c r="B18" s="101" t="s">
        <v>134</v>
      </c>
      <c r="C18" s="101" t="s">
        <v>57</v>
      </c>
      <c r="D18" s="101" t="s">
        <v>79</v>
      </c>
      <c r="E18" s="102" t="s">
        <v>97</v>
      </c>
      <c r="F18" s="20"/>
      <c r="G18" s="38">
        <v>10</v>
      </c>
      <c r="H18" s="38">
        <v>41.3</v>
      </c>
      <c r="I18" s="39">
        <f t="shared" si="1"/>
        <v>41.3</v>
      </c>
      <c r="J18" s="20">
        <v>100</v>
      </c>
      <c r="K18" s="38"/>
      <c r="L18" s="38">
        <f t="shared" si="2"/>
        <v>0</v>
      </c>
      <c r="M18" s="39">
        <f t="shared" si="3"/>
        <v>100</v>
      </c>
      <c r="N18" s="20">
        <f t="shared" si="4"/>
        <v>100</v>
      </c>
      <c r="O18" s="38">
        <f t="shared" si="5"/>
        <v>10</v>
      </c>
      <c r="P18" s="38">
        <f t="shared" si="6"/>
        <v>141.3</v>
      </c>
      <c r="Q18" s="87"/>
      <c r="R18" s="88"/>
      <c r="S18" s="88"/>
      <c r="T18" s="89">
        <f t="shared" si="8"/>
        <v>0</v>
      </c>
      <c r="U18" s="94">
        <v>9</v>
      </c>
    </row>
    <row r="19" spans="1:21" ht="15" customHeight="1">
      <c r="A19" s="98">
        <v>103</v>
      </c>
      <c r="B19" s="101" t="s">
        <v>105</v>
      </c>
      <c r="C19" s="101" t="s">
        <v>57</v>
      </c>
      <c r="D19" s="101" t="s">
        <v>67</v>
      </c>
      <c r="E19" s="102" t="s">
        <v>114</v>
      </c>
      <c r="F19" s="20">
        <v>100</v>
      </c>
      <c r="G19" s="38"/>
      <c r="H19" s="38">
        <f>IF(G19&gt;$G$8,G19-$G$8,0)</f>
        <v>0</v>
      </c>
      <c r="I19" s="39">
        <f t="shared" si="1"/>
        <v>100</v>
      </c>
      <c r="J19" s="20">
        <v>100</v>
      </c>
      <c r="K19" s="38"/>
      <c r="L19" s="38">
        <f t="shared" si="2"/>
        <v>0</v>
      </c>
      <c r="M19" s="39">
        <f t="shared" si="3"/>
        <v>100</v>
      </c>
      <c r="N19" s="20">
        <f t="shared" si="4"/>
        <v>200</v>
      </c>
      <c r="O19" s="38">
        <f t="shared" si="5"/>
        <v>0</v>
      </c>
      <c r="P19" s="38">
        <f t="shared" si="6"/>
        <v>200</v>
      </c>
      <c r="Q19" s="87"/>
      <c r="R19" s="88"/>
      <c r="S19" s="88"/>
      <c r="T19" s="89">
        <f t="shared" si="8"/>
        <v>0</v>
      </c>
      <c r="U19" s="94">
        <v>10</v>
      </c>
    </row>
    <row r="20" spans="1:21" ht="15" customHeight="1">
      <c r="A20" s="98">
        <v>105</v>
      </c>
      <c r="B20" s="101" t="s">
        <v>140</v>
      </c>
      <c r="C20" s="101" t="s">
        <v>55</v>
      </c>
      <c r="D20" s="101" t="s">
        <v>137</v>
      </c>
      <c r="E20" s="102" t="s">
        <v>141</v>
      </c>
      <c r="F20" s="20">
        <v>100</v>
      </c>
      <c r="G20" s="38"/>
      <c r="H20" s="38">
        <f>IF(G20&gt;$G$8,G20-$G$8,0)</f>
        <v>0</v>
      </c>
      <c r="I20" s="39">
        <f t="shared" si="1"/>
        <v>100</v>
      </c>
      <c r="J20" s="20">
        <v>100</v>
      </c>
      <c r="K20" s="38"/>
      <c r="L20" s="38">
        <f t="shared" si="2"/>
        <v>0</v>
      </c>
      <c r="M20" s="39">
        <f t="shared" si="3"/>
        <v>100</v>
      </c>
      <c r="N20" s="20">
        <f t="shared" si="4"/>
        <v>200</v>
      </c>
      <c r="O20" s="38">
        <f t="shared" si="5"/>
        <v>0</v>
      </c>
      <c r="P20" s="38">
        <f t="shared" si="6"/>
        <v>200</v>
      </c>
      <c r="Q20" s="87"/>
      <c r="R20" s="88"/>
      <c r="S20" s="88"/>
      <c r="T20" s="89"/>
      <c r="U20" s="94"/>
    </row>
    <row r="21" spans="1:21" ht="15" customHeight="1">
      <c r="A21" s="98">
        <v>106</v>
      </c>
      <c r="B21" s="103" t="s">
        <v>61</v>
      </c>
      <c r="C21" s="101" t="s">
        <v>57</v>
      </c>
      <c r="D21" s="101" t="s">
        <v>58</v>
      </c>
      <c r="E21" s="102" t="s">
        <v>117</v>
      </c>
      <c r="F21" s="20">
        <v>100</v>
      </c>
      <c r="G21" s="38"/>
      <c r="H21" s="38">
        <f>IF(G21&gt;$G$8,G21-$G$8,0)</f>
        <v>0</v>
      </c>
      <c r="I21" s="39">
        <f t="shared" si="1"/>
        <v>100</v>
      </c>
      <c r="J21" s="20">
        <v>100</v>
      </c>
      <c r="K21" s="38"/>
      <c r="L21" s="38">
        <f t="shared" si="2"/>
        <v>0</v>
      </c>
      <c r="M21" s="39">
        <f t="shared" si="3"/>
        <v>100</v>
      </c>
      <c r="N21" s="20">
        <f t="shared" si="4"/>
        <v>200</v>
      </c>
      <c r="O21" s="38">
        <f t="shared" si="5"/>
        <v>0</v>
      </c>
      <c r="P21" s="38">
        <f t="shared" si="6"/>
        <v>200</v>
      </c>
      <c r="Q21" s="87"/>
      <c r="R21" s="88"/>
      <c r="S21" s="88"/>
      <c r="T21" s="89"/>
      <c r="U21" s="94"/>
    </row>
    <row r="22" spans="1:21" ht="15" customHeight="1">
      <c r="A22" s="98">
        <v>109</v>
      </c>
      <c r="B22" s="101" t="s">
        <v>72</v>
      </c>
      <c r="C22" s="84" t="s">
        <v>57</v>
      </c>
      <c r="D22" s="84" t="s">
        <v>67</v>
      </c>
      <c r="E22" s="85" t="s">
        <v>73</v>
      </c>
      <c r="F22" s="20">
        <v>100</v>
      </c>
      <c r="G22" s="38"/>
      <c r="H22" s="38">
        <f>IF(G22&gt;$G$8,G22-$G$8,0)</f>
        <v>0</v>
      </c>
      <c r="I22" s="39">
        <f t="shared" si="1"/>
        <v>100</v>
      </c>
      <c r="J22" s="20">
        <v>100</v>
      </c>
      <c r="K22" s="38"/>
      <c r="L22" s="38">
        <f t="shared" si="2"/>
        <v>0</v>
      </c>
      <c r="M22" s="39">
        <f t="shared" si="3"/>
        <v>100</v>
      </c>
      <c r="N22" s="20">
        <f t="shared" si="4"/>
        <v>200</v>
      </c>
      <c r="O22" s="38">
        <f t="shared" si="5"/>
        <v>0</v>
      </c>
      <c r="P22" s="38">
        <f t="shared" si="6"/>
        <v>200</v>
      </c>
      <c r="Q22" s="87"/>
      <c r="R22" s="88"/>
      <c r="S22" s="88"/>
      <c r="T22" s="89"/>
      <c r="U22" s="94"/>
    </row>
    <row r="23" spans="1:21" ht="12.75">
      <c r="A23" s="98">
        <v>111</v>
      </c>
      <c r="B23" s="101" t="s">
        <v>132</v>
      </c>
      <c r="C23" s="101" t="s">
        <v>57</v>
      </c>
      <c r="D23" s="101" t="s">
        <v>79</v>
      </c>
      <c r="E23" s="102" t="s">
        <v>139</v>
      </c>
      <c r="F23" s="20">
        <v>100</v>
      </c>
      <c r="G23" s="38"/>
      <c r="H23" s="38">
        <f>IF(G23&gt;$G$8,G23-$G$8,0)</f>
        <v>0</v>
      </c>
      <c r="I23" s="39">
        <f t="shared" si="1"/>
        <v>100</v>
      </c>
      <c r="J23" s="20">
        <v>100</v>
      </c>
      <c r="K23" s="38"/>
      <c r="L23" s="38">
        <f t="shared" si="2"/>
        <v>0</v>
      </c>
      <c r="M23" s="39">
        <f t="shared" si="3"/>
        <v>100</v>
      </c>
      <c r="N23" s="20">
        <f t="shared" si="4"/>
        <v>200</v>
      </c>
      <c r="O23" s="38">
        <f t="shared" si="5"/>
        <v>0</v>
      </c>
      <c r="P23" s="38">
        <f t="shared" si="6"/>
        <v>200</v>
      </c>
      <c r="Q23" s="87"/>
      <c r="R23" s="88"/>
      <c r="S23" s="88"/>
      <c r="T23" s="89"/>
      <c r="U23" s="9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4"/>
  <sheetViews>
    <sheetView zoomScale="72" zoomScaleNormal="72" zoomScalePageLayoutView="0" workbookViewId="0" topLeftCell="A4">
      <selection activeCell="C6" sqref="C6"/>
    </sheetView>
  </sheetViews>
  <sheetFormatPr defaultColWidth="9.00390625" defaultRowHeight="12.75"/>
  <cols>
    <col min="1" max="1" width="4.375" style="0" customWidth="1"/>
    <col min="2" max="2" width="22.75390625" style="0" customWidth="1"/>
    <col min="3" max="3" width="9.25390625" style="0" customWidth="1"/>
    <col min="4" max="4" width="9.625" style="0" customWidth="1"/>
    <col min="5" max="5" width="12.25390625" style="0" customWidth="1"/>
    <col min="6" max="6" width="6.00390625" style="0" customWidth="1"/>
    <col min="7" max="7" width="6.75390625" style="0" customWidth="1"/>
    <col min="8" max="8" width="7.25390625" style="0" customWidth="1"/>
    <col min="9" max="9" width="7.625" style="0" customWidth="1"/>
    <col min="10" max="10" width="5.875" style="0" customWidth="1"/>
    <col min="11" max="12" width="6.25390625" style="0" customWidth="1"/>
    <col min="13" max="13" width="7.125" style="0" customWidth="1"/>
    <col min="14" max="14" width="5.375" style="0" customWidth="1"/>
    <col min="15" max="15" width="7.125" style="0" customWidth="1"/>
    <col min="16" max="16" width="8.875" style="0" customWidth="1"/>
    <col min="17" max="17" width="5.25390625" style="0" customWidth="1"/>
    <col min="21" max="21" width="5.00390625" style="0" customWidth="1"/>
  </cols>
  <sheetData>
    <row r="1" spans="1:18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">
      <c r="A3" s="43" t="s">
        <v>13</v>
      </c>
      <c r="B3" s="48"/>
      <c r="C3" s="49" t="str">
        <f>L!C3</f>
        <v>Любовь Зворыгина, Дарья Попова, Алла Белая, Юлия Маленьких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7"/>
      <c r="O3" s="44"/>
      <c r="P3" s="9"/>
      <c r="Q3" s="9"/>
      <c r="R3" s="44" t="s">
        <v>7</v>
      </c>
      <c r="S3" s="44"/>
      <c r="T3" s="12" t="s">
        <v>31</v>
      </c>
      <c r="U3" s="9"/>
    </row>
    <row r="4" spans="1:21" ht="12.75">
      <c r="A4" s="44" t="s">
        <v>12</v>
      </c>
      <c r="B4" s="44"/>
      <c r="C4" s="71" t="str">
        <f>L!C4</f>
        <v>02 мая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9"/>
      <c r="R4" s="9"/>
      <c r="S4" s="9"/>
      <c r="T4" s="9"/>
      <c r="U4" s="9"/>
    </row>
    <row r="5" spans="1:21" ht="12.75">
      <c r="A5" s="44" t="s">
        <v>35</v>
      </c>
      <c r="B5" s="44"/>
      <c r="C5" s="49">
        <f>L!C5</f>
        <v>54</v>
      </c>
      <c r="D5" s="44"/>
      <c r="E5" s="44"/>
      <c r="F5" s="43" t="s">
        <v>15</v>
      </c>
      <c r="G5" s="44"/>
      <c r="H5" s="44"/>
      <c r="I5" s="45">
        <f>L!I5</f>
        <v>184</v>
      </c>
      <c r="J5" s="44"/>
      <c r="K5" s="43" t="s">
        <v>16</v>
      </c>
      <c r="L5" s="44"/>
      <c r="M5" s="45">
        <f>L!M5</f>
        <v>156</v>
      </c>
      <c r="N5" s="44"/>
      <c r="O5" s="44"/>
      <c r="P5" s="9"/>
      <c r="Q5" s="44"/>
      <c r="R5" s="43" t="s">
        <v>56</v>
      </c>
      <c r="S5" s="44"/>
      <c r="T5" s="45">
        <f>L!T5</f>
        <v>180</v>
      </c>
      <c r="U5" s="9"/>
    </row>
    <row r="6" spans="1:21" ht="12.75">
      <c r="A6" s="43" t="s">
        <v>34</v>
      </c>
      <c r="B6" s="44"/>
      <c r="C6" s="52"/>
      <c r="D6" s="44"/>
      <c r="E6" s="44"/>
      <c r="F6" s="44" t="s">
        <v>9</v>
      </c>
      <c r="G6" s="44"/>
      <c r="H6" s="44"/>
      <c r="I6" s="46">
        <f>L!I6</f>
        <v>4</v>
      </c>
      <c r="J6" s="44"/>
      <c r="K6" s="44" t="s">
        <v>9</v>
      </c>
      <c r="L6" s="44"/>
      <c r="M6" s="46">
        <f>L!M6</f>
        <v>4</v>
      </c>
      <c r="N6" s="44"/>
      <c r="O6" s="44"/>
      <c r="P6" s="9"/>
      <c r="Q6" s="44"/>
      <c r="R6" s="44" t="s">
        <v>9</v>
      </c>
      <c r="S6" s="44"/>
      <c r="T6" s="46">
        <f>L!T6</f>
        <v>4.5</v>
      </c>
      <c r="U6" s="9"/>
    </row>
    <row r="7" spans="1:21" ht="12.75">
      <c r="A7" s="44" t="s">
        <v>33</v>
      </c>
      <c r="B7" s="44"/>
      <c r="C7" s="49">
        <v>15</v>
      </c>
      <c r="D7" s="44"/>
      <c r="E7" s="44"/>
      <c r="F7" s="44" t="s">
        <v>14</v>
      </c>
      <c r="G7" s="47"/>
      <c r="H7" s="44"/>
      <c r="I7" s="44" t="s">
        <v>10</v>
      </c>
      <c r="J7" s="44"/>
      <c r="K7" s="44" t="s">
        <v>14</v>
      </c>
      <c r="L7" s="47"/>
      <c r="M7" s="44" t="s">
        <v>10</v>
      </c>
      <c r="N7" s="44"/>
      <c r="O7" s="44"/>
      <c r="P7" s="9"/>
      <c r="Q7" s="44"/>
      <c r="R7" s="44" t="s">
        <v>14</v>
      </c>
      <c r="S7" s="44"/>
      <c r="T7" s="44" t="s">
        <v>10</v>
      </c>
      <c r="U7" s="9"/>
    </row>
    <row r="8" spans="1:21" ht="21" thickBot="1">
      <c r="A8" s="13" t="s">
        <v>11</v>
      </c>
      <c r="B8" s="11"/>
      <c r="C8" s="11"/>
      <c r="D8" s="11"/>
      <c r="E8" s="11"/>
      <c r="F8" s="11"/>
      <c r="G8" s="54">
        <f>L!G8</f>
        <v>46</v>
      </c>
      <c r="H8" s="55"/>
      <c r="I8" s="54">
        <f>L!I8</f>
        <v>69</v>
      </c>
      <c r="J8" s="55"/>
      <c r="K8" s="54">
        <f>L!K8</f>
        <v>39</v>
      </c>
      <c r="L8" s="55"/>
      <c r="M8" s="54">
        <f>L!M8</f>
        <v>59</v>
      </c>
      <c r="N8" s="9"/>
      <c r="O8" s="9"/>
      <c r="P8" s="9"/>
      <c r="Q8" s="11"/>
      <c r="R8" s="54">
        <f>L!R8</f>
        <v>40</v>
      </c>
      <c r="S8" s="55"/>
      <c r="T8" s="54">
        <f>L!T8</f>
        <v>60</v>
      </c>
      <c r="U8" s="9"/>
    </row>
    <row r="9" spans="1:21" ht="89.25" customHeight="1" thickBot="1">
      <c r="A9" s="14" t="s">
        <v>17</v>
      </c>
      <c r="B9" s="15" t="s">
        <v>18</v>
      </c>
      <c r="C9" s="28" t="s">
        <v>27</v>
      </c>
      <c r="D9" s="15" t="s">
        <v>19</v>
      </c>
      <c r="E9" s="16" t="s">
        <v>20</v>
      </c>
      <c r="F9" s="28" t="s">
        <v>21</v>
      </c>
      <c r="G9" s="26" t="s">
        <v>22</v>
      </c>
      <c r="H9" s="26" t="s">
        <v>23</v>
      </c>
      <c r="I9" s="29" t="s">
        <v>24</v>
      </c>
      <c r="J9" s="28" t="s">
        <v>21</v>
      </c>
      <c r="K9" s="26" t="s">
        <v>22</v>
      </c>
      <c r="L9" s="26" t="s">
        <v>23</v>
      </c>
      <c r="M9" s="29" t="s">
        <v>24</v>
      </c>
      <c r="N9" s="27" t="s">
        <v>28</v>
      </c>
      <c r="O9" s="26" t="s">
        <v>25</v>
      </c>
      <c r="P9" s="26" t="s">
        <v>29</v>
      </c>
      <c r="Q9" s="28" t="s">
        <v>21</v>
      </c>
      <c r="R9" s="26" t="s">
        <v>22</v>
      </c>
      <c r="S9" s="26" t="s">
        <v>23</v>
      </c>
      <c r="T9" s="29" t="s">
        <v>24</v>
      </c>
      <c r="U9" s="51" t="s">
        <v>26</v>
      </c>
    </row>
    <row r="10" spans="1:21" ht="15" customHeight="1">
      <c r="A10" s="20">
        <v>207</v>
      </c>
      <c r="B10" s="21" t="s">
        <v>124</v>
      </c>
      <c r="C10" s="21" t="s">
        <v>57</v>
      </c>
      <c r="D10" s="18" t="s">
        <v>67</v>
      </c>
      <c r="E10" s="19" t="s">
        <v>77</v>
      </c>
      <c r="F10" s="17">
        <v>0</v>
      </c>
      <c r="G10" s="36">
        <v>39.8</v>
      </c>
      <c r="H10" s="36">
        <f aca="true" t="shared" si="0" ref="H10:H24">IF(G10&gt;$G$8,G10-$G$8,0)</f>
        <v>0</v>
      </c>
      <c r="I10" s="39">
        <f aca="true" t="shared" si="1" ref="I10:I24">IF(G10&gt;$I$8,100,IF(F10=100,100,IF(F10=150,150,F10+H10)))</f>
        <v>0</v>
      </c>
      <c r="J10" s="20">
        <v>0</v>
      </c>
      <c r="K10" s="38">
        <v>35.1</v>
      </c>
      <c r="L10" s="36">
        <f aca="true" t="shared" si="2" ref="L10:L24">IF(K10&gt;$K$8,K10-$K$8,0)</f>
        <v>0</v>
      </c>
      <c r="M10" s="37">
        <f aca="true" t="shared" si="3" ref="M10:M24">IF(K10&gt;$M$8,100,IF(J10=100,100,IF(J10=150,150,J10+L10)))</f>
        <v>0</v>
      </c>
      <c r="N10" s="17">
        <f aca="true" t="shared" si="4" ref="N10:N24">SUM(F10,J10)</f>
        <v>0</v>
      </c>
      <c r="O10" s="36">
        <f aca="true" t="shared" si="5" ref="O10:O24">SUM(G10,K10)</f>
        <v>74.9</v>
      </c>
      <c r="P10" s="36">
        <f aca="true" t="shared" si="6" ref="P10:P24">SUM(I10,M10)</f>
        <v>0</v>
      </c>
      <c r="Q10" s="17">
        <v>0</v>
      </c>
      <c r="R10" s="36">
        <v>38.2</v>
      </c>
      <c r="S10" s="36">
        <f aca="true" t="shared" si="7" ref="S10:S19">IF(R10&gt;$R$8,R10-$R$8,0)</f>
        <v>0</v>
      </c>
      <c r="T10" s="39">
        <f aca="true" t="shared" si="8" ref="T10:T19">IF(R10&gt;$T$8,100,IF(Q10=100,100,IF(Q10=150,150,Q10+S10)))</f>
        <v>0</v>
      </c>
      <c r="U10" s="79">
        <v>1</v>
      </c>
    </row>
    <row r="11" spans="1:21" ht="15" customHeight="1">
      <c r="A11" s="20">
        <v>205</v>
      </c>
      <c r="B11" s="21" t="s">
        <v>173</v>
      </c>
      <c r="C11" s="21" t="s">
        <v>57</v>
      </c>
      <c r="D11" s="21" t="s">
        <v>84</v>
      </c>
      <c r="E11" s="22" t="s">
        <v>174</v>
      </c>
      <c r="F11" s="20">
        <v>0</v>
      </c>
      <c r="G11" s="38">
        <v>42</v>
      </c>
      <c r="H11" s="38">
        <f t="shared" si="0"/>
        <v>0</v>
      </c>
      <c r="I11" s="39">
        <f t="shared" si="1"/>
        <v>0</v>
      </c>
      <c r="J11" s="20">
        <v>0</v>
      </c>
      <c r="K11" s="38">
        <v>38.5</v>
      </c>
      <c r="L11" s="38">
        <f t="shared" si="2"/>
        <v>0</v>
      </c>
      <c r="M11" s="39">
        <f t="shared" si="3"/>
        <v>0</v>
      </c>
      <c r="N11" s="20">
        <f t="shared" si="4"/>
        <v>0</v>
      </c>
      <c r="O11" s="38">
        <f t="shared" si="5"/>
        <v>80.5</v>
      </c>
      <c r="P11" s="38">
        <f t="shared" si="6"/>
        <v>0</v>
      </c>
      <c r="Q11" s="20">
        <v>0</v>
      </c>
      <c r="R11" s="38">
        <v>43.7</v>
      </c>
      <c r="S11" s="38">
        <f t="shared" si="7"/>
        <v>3.700000000000003</v>
      </c>
      <c r="T11" s="39">
        <f t="shared" si="8"/>
        <v>3.700000000000003</v>
      </c>
      <c r="U11" s="80">
        <v>2</v>
      </c>
    </row>
    <row r="12" spans="1:21" ht="15" customHeight="1">
      <c r="A12" s="20">
        <v>208</v>
      </c>
      <c r="B12" s="21" t="s">
        <v>76</v>
      </c>
      <c r="C12" s="21" t="s">
        <v>57</v>
      </c>
      <c r="D12" s="21" t="s">
        <v>82</v>
      </c>
      <c r="E12" s="22" t="s">
        <v>83</v>
      </c>
      <c r="F12" s="20">
        <v>0</v>
      </c>
      <c r="G12" s="38">
        <v>42.5</v>
      </c>
      <c r="H12" s="38">
        <f t="shared" si="0"/>
        <v>0</v>
      </c>
      <c r="I12" s="39">
        <f t="shared" si="1"/>
        <v>0</v>
      </c>
      <c r="J12" s="20">
        <v>0</v>
      </c>
      <c r="K12" s="38">
        <v>38.3</v>
      </c>
      <c r="L12" s="38">
        <f t="shared" si="2"/>
        <v>0</v>
      </c>
      <c r="M12" s="39">
        <f t="shared" si="3"/>
        <v>0</v>
      </c>
      <c r="N12" s="20">
        <f t="shared" si="4"/>
        <v>0</v>
      </c>
      <c r="O12" s="38">
        <f t="shared" si="5"/>
        <v>80.8</v>
      </c>
      <c r="P12" s="38">
        <f t="shared" si="6"/>
        <v>0</v>
      </c>
      <c r="Q12" s="20">
        <v>0</v>
      </c>
      <c r="R12" s="38">
        <v>44.1</v>
      </c>
      <c r="S12" s="38">
        <f t="shared" si="7"/>
        <v>4.100000000000001</v>
      </c>
      <c r="T12" s="39">
        <f t="shared" si="8"/>
        <v>4.100000000000001</v>
      </c>
      <c r="U12" s="80">
        <v>3</v>
      </c>
    </row>
    <row r="13" spans="1:21" ht="15" customHeight="1">
      <c r="A13" s="20">
        <v>203</v>
      </c>
      <c r="B13" s="21" t="s">
        <v>76</v>
      </c>
      <c r="C13" s="21" t="s">
        <v>57</v>
      </c>
      <c r="D13" s="21" t="s">
        <v>67</v>
      </c>
      <c r="E13" s="22" t="s">
        <v>143</v>
      </c>
      <c r="F13" s="20">
        <v>0</v>
      </c>
      <c r="G13" s="38">
        <v>44</v>
      </c>
      <c r="H13" s="38">
        <f t="shared" si="0"/>
        <v>0</v>
      </c>
      <c r="I13" s="39">
        <f t="shared" si="1"/>
        <v>0</v>
      </c>
      <c r="J13" s="20">
        <v>0</v>
      </c>
      <c r="K13" s="38">
        <v>39.6</v>
      </c>
      <c r="L13" s="38">
        <f t="shared" si="2"/>
        <v>0.6000000000000014</v>
      </c>
      <c r="M13" s="39">
        <f t="shared" si="3"/>
        <v>0.6000000000000014</v>
      </c>
      <c r="N13" s="20">
        <f t="shared" si="4"/>
        <v>0</v>
      </c>
      <c r="O13" s="38">
        <f t="shared" si="5"/>
        <v>83.6</v>
      </c>
      <c r="P13" s="38">
        <f t="shared" si="6"/>
        <v>0.6000000000000014</v>
      </c>
      <c r="Q13" s="20">
        <v>5</v>
      </c>
      <c r="R13" s="38">
        <v>44.4</v>
      </c>
      <c r="S13" s="38">
        <f t="shared" si="7"/>
        <v>4.399999999999999</v>
      </c>
      <c r="T13" s="39">
        <f t="shared" si="8"/>
        <v>9.399999999999999</v>
      </c>
      <c r="U13" s="22">
        <v>4</v>
      </c>
    </row>
    <row r="14" spans="1:21" ht="15" customHeight="1">
      <c r="A14" s="20">
        <v>202</v>
      </c>
      <c r="B14" s="21" t="s">
        <v>121</v>
      </c>
      <c r="C14" s="21" t="s">
        <v>57</v>
      </c>
      <c r="D14" s="21" t="s">
        <v>67</v>
      </c>
      <c r="E14" s="22" t="s">
        <v>123</v>
      </c>
      <c r="F14" s="20">
        <v>0</v>
      </c>
      <c r="G14" s="38">
        <v>44</v>
      </c>
      <c r="H14" s="38">
        <f t="shared" si="0"/>
        <v>0</v>
      </c>
      <c r="I14" s="39">
        <f t="shared" si="1"/>
        <v>0</v>
      </c>
      <c r="J14" s="20">
        <v>0</v>
      </c>
      <c r="K14" s="38">
        <v>38.7</v>
      </c>
      <c r="L14" s="38">
        <f t="shared" si="2"/>
        <v>0</v>
      </c>
      <c r="M14" s="39">
        <f t="shared" si="3"/>
        <v>0</v>
      </c>
      <c r="N14" s="20">
        <f t="shared" si="4"/>
        <v>0</v>
      </c>
      <c r="O14" s="38">
        <f t="shared" si="5"/>
        <v>82.7</v>
      </c>
      <c r="P14" s="38">
        <f t="shared" si="6"/>
        <v>0</v>
      </c>
      <c r="Q14" s="20">
        <v>5</v>
      </c>
      <c r="R14" s="38">
        <v>48.5</v>
      </c>
      <c r="S14" s="38">
        <f t="shared" si="7"/>
        <v>8.5</v>
      </c>
      <c r="T14" s="39">
        <f t="shared" si="8"/>
        <v>13.5</v>
      </c>
      <c r="U14" s="22">
        <v>5</v>
      </c>
    </row>
    <row r="15" spans="1:21" ht="15" customHeight="1">
      <c r="A15" s="20">
        <v>214</v>
      </c>
      <c r="B15" s="21" t="s">
        <v>148</v>
      </c>
      <c r="C15" s="21" t="s">
        <v>55</v>
      </c>
      <c r="D15" s="21" t="s">
        <v>84</v>
      </c>
      <c r="E15" s="22" t="s">
        <v>176</v>
      </c>
      <c r="F15" s="20">
        <v>0</v>
      </c>
      <c r="G15" s="38">
        <v>60.9</v>
      </c>
      <c r="H15" s="38">
        <f t="shared" si="0"/>
        <v>14.899999999999999</v>
      </c>
      <c r="I15" s="39">
        <f t="shared" si="1"/>
        <v>14.899999999999999</v>
      </c>
      <c r="J15" s="20">
        <v>5</v>
      </c>
      <c r="K15" s="38">
        <v>48.3</v>
      </c>
      <c r="L15" s="38">
        <f t="shared" si="2"/>
        <v>9.299999999999997</v>
      </c>
      <c r="M15" s="39">
        <f t="shared" si="3"/>
        <v>14.299999999999997</v>
      </c>
      <c r="N15" s="20">
        <f t="shared" si="4"/>
        <v>5</v>
      </c>
      <c r="O15" s="38">
        <f t="shared" si="5"/>
        <v>109.19999999999999</v>
      </c>
      <c r="P15" s="38">
        <f t="shared" si="6"/>
        <v>29.199999999999996</v>
      </c>
      <c r="Q15" s="91">
        <v>100</v>
      </c>
      <c r="R15" s="92"/>
      <c r="S15" s="38">
        <f t="shared" si="7"/>
        <v>0</v>
      </c>
      <c r="T15" s="39">
        <f t="shared" si="8"/>
        <v>100</v>
      </c>
      <c r="U15" s="22">
        <v>6</v>
      </c>
    </row>
    <row r="16" spans="1:21" ht="15" customHeight="1">
      <c r="A16" s="20">
        <v>201</v>
      </c>
      <c r="B16" s="21" t="s">
        <v>59</v>
      </c>
      <c r="C16" s="21" t="s">
        <v>57</v>
      </c>
      <c r="D16" s="21" t="s">
        <v>84</v>
      </c>
      <c r="E16" s="22" t="s">
        <v>142</v>
      </c>
      <c r="F16" s="20">
        <v>100</v>
      </c>
      <c r="G16" s="38"/>
      <c r="H16" s="38">
        <f t="shared" si="0"/>
        <v>0</v>
      </c>
      <c r="I16" s="39">
        <f t="shared" si="1"/>
        <v>100</v>
      </c>
      <c r="J16" s="20">
        <v>0</v>
      </c>
      <c r="K16" s="38">
        <v>43</v>
      </c>
      <c r="L16" s="38">
        <f t="shared" si="2"/>
        <v>4</v>
      </c>
      <c r="M16" s="39">
        <f t="shared" si="3"/>
        <v>4</v>
      </c>
      <c r="N16" s="20">
        <f t="shared" si="4"/>
        <v>100</v>
      </c>
      <c r="O16" s="38">
        <f t="shared" si="5"/>
        <v>43</v>
      </c>
      <c r="P16" s="38">
        <f t="shared" si="6"/>
        <v>104</v>
      </c>
      <c r="Q16" s="87"/>
      <c r="R16" s="88"/>
      <c r="S16" s="88">
        <f t="shared" si="7"/>
        <v>0</v>
      </c>
      <c r="T16" s="89">
        <f t="shared" si="8"/>
        <v>0</v>
      </c>
      <c r="U16" s="94">
        <v>7</v>
      </c>
    </row>
    <row r="17" spans="1:21" ht="15" customHeight="1">
      <c r="A17" s="20">
        <v>206</v>
      </c>
      <c r="B17" s="21" t="s">
        <v>76</v>
      </c>
      <c r="C17" s="21" t="s">
        <v>57</v>
      </c>
      <c r="D17" s="21" t="s">
        <v>67</v>
      </c>
      <c r="E17" s="22" t="s">
        <v>81</v>
      </c>
      <c r="F17" s="20">
        <v>15</v>
      </c>
      <c r="G17" s="38">
        <v>40.2</v>
      </c>
      <c r="H17" s="38">
        <f t="shared" si="0"/>
        <v>0</v>
      </c>
      <c r="I17" s="39">
        <f t="shared" si="1"/>
        <v>15</v>
      </c>
      <c r="J17" s="20">
        <v>100</v>
      </c>
      <c r="K17" s="38"/>
      <c r="L17" s="38">
        <f t="shared" si="2"/>
        <v>0</v>
      </c>
      <c r="M17" s="39">
        <f t="shared" si="3"/>
        <v>100</v>
      </c>
      <c r="N17" s="20">
        <f t="shared" si="4"/>
        <v>115</v>
      </c>
      <c r="O17" s="38">
        <f t="shared" si="5"/>
        <v>40.2</v>
      </c>
      <c r="P17" s="38">
        <f t="shared" si="6"/>
        <v>115</v>
      </c>
      <c r="Q17" s="87"/>
      <c r="R17" s="88"/>
      <c r="S17" s="88">
        <f t="shared" si="7"/>
        <v>0</v>
      </c>
      <c r="T17" s="89">
        <f t="shared" si="8"/>
        <v>0</v>
      </c>
      <c r="U17" s="94">
        <v>8</v>
      </c>
    </row>
    <row r="18" spans="1:21" ht="15" customHeight="1">
      <c r="A18" s="20">
        <v>211</v>
      </c>
      <c r="B18" s="21" t="s">
        <v>59</v>
      </c>
      <c r="C18" s="21" t="s">
        <v>57</v>
      </c>
      <c r="D18" s="21" t="s">
        <v>67</v>
      </c>
      <c r="E18" s="22" t="s">
        <v>172</v>
      </c>
      <c r="F18" s="20">
        <v>100</v>
      </c>
      <c r="G18" s="38"/>
      <c r="H18" s="38">
        <f t="shared" si="0"/>
        <v>0</v>
      </c>
      <c r="I18" s="39">
        <f t="shared" si="1"/>
        <v>100</v>
      </c>
      <c r="J18" s="20">
        <v>5</v>
      </c>
      <c r="K18" s="38">
        <v>53.9</v>
      </c>
      <c r="L18" s="38">
        <f t="shared" si="2"/>
        <v>14.899999999999999</v>
      </c>
      <c r="M18" s="39">
        <f t="shared" si="3"/>
        <v>19.9</v>
      </c>
      <c r="N18" s="20">
        <f t="shared" si="4"/>
        <v>105</v>
      </c>
      <c r="O18" s="38">
        <f t="shared" si="5"/>
        <v>53.9</v>
      </c>
      <c r="P18" s="38">
        <f t="shared" si="6"/>
        <v>119.9</v>
      </c>
      <c r="Q18" s="87"/>
      <c r="R18" s="88"/>
      <c r="S18" s="88">
        <f t="shared" si="7"/>
        <v>0</v>
      </c>
      <c r="T18" s="89">
        <f t="shared" si="8"/>
        <v>0</v>
      </c>
      <c r="U18" s="94">
        <v>9</v>
      </c>
    </row>
    <row r="19" spans="1:21" ht="15" customHeight="1">
      <c r="A19" s="20">
        <v>204</v>
      </c>
      <c r="B19" s="21" t="s">
        <v>164</v>
      </c>
      <c r="C19" s="21" t="s">
        <v>159</v>
      </c>
      <c r="D19" s="21" t="s">
        <v>67</v>
      </c>
      <c r="E19" s="22" t="s">
        <v>171</v>
      </c>
      <c r="F19" s="20">
        <v>100</v>
      </c>
      <c r="G19" s="38"/>
      <c r="H19" s="38">
        <f t="shared" si="0"/>
        <v>0</v>
      </c>
      <c r="I19" s="39">
        <f t="shared" si="1"/>
        <v>100</v>
      </c>
      <c r="J19" s="20">
        <v>100</v>
      </c>
      <c r="K19" s="38"/>
      <c r="L19" s="38">
        <f t="shared" si="2"/>
        <v>0</v>
      </c>
      <c r="M19" s="39">
        <f t="shared" si="3"/>
        <v>100</v>
      </c>
      <c r="N19" s="20">
        <f t="shared" si="4"/>
        <v>200</v>
      </c>
      <c r="O19" s="38">
        <f t="shared" si="5"/>
        <v>0</v>
      </c>
      <c r="P19" s="38">
        <f t="shared" si="6"/>
        <v>200</v>
      </c>
      <c r="Q19" s="87"/>
      <c r="R19" s="88"/>
      <c r="S19" s="88">
        <f t="shared" si="7"/>
        <v>0</v>
      </c>
      <c r="T19" s="89">
        <f t="shared" si="8"/>
        <v>0</v>
      </c>
      <c r="U19" s="94">
        <v>10</v>
      </c>
    </row>
    <row r="20" spans="1:21" ht="15" customHeight="1">
      <c r="A20" s="20">
        <v>209</v>
      </c>
      <c r="B20" s="21" t="s">
        <v>108</v>
      </c>
      <c r="C20" s="21" t="s">
        <v>57</v>
      </c>
      <c r="D20" s="21" t="s">
        <v>78</v>
      </c>
      <c r="E20" s="22" t="s">
        <v>109</v>
      </c>
      <c r="F20" s="20">
        <v>100</v>
      </c>
      <c r="G20" s="38"/>
      <c r="H20" s="38">
        <f t="shared" si="0"/>
        <v>0</v>
      </c>
      <c r="I20" s="39">
        <f t="shared" si="1"/>
        <v>100</v>
      </c>
      <c r="J20" s="20">
        <v>100</v>
      </c>
      <c r="K20" s="38"/>
      <c r="L20" s="38">
        <f t="shared" si="2"/>
        <v>0</v>
      </c>
      <c r="M20" s="39">
        <f t="shared" si="3"/>
        <v>100</v>
      </c>
      <c r="N20" s="20">
        <f t="shared" si="4"/>
        <v>200</v>
      </c>
      <c r="O20" s="38">
        <f t="shared" si="5"/>
        <v>0</v>
      </c>
      <c r="P20" s="38">
        <f t="shared" si="6"/>
        <v>200</v>
      </c>
      <c r="Q20" s="87"/>
      <c r="R20" s="88"/>
      <c r="S20" s="88"/>
      <c r="T20" s="89"/>
      <c r="U20" s="94">
        <v>11</v>
      </c>
    </row>
    <row r="21" spans="1:21" ht="15" customHeight="1">
      <c r="A21" s="20">
        <v>210</v>
      </c>
      <c r="B21" s="21" t="s">
        <v>134</v>
      </c>
      <c r="C21" s="21" t="s">
        <v>57</v>
      </c>
      <c r="D21" s="21" t="s">
        <v>67</v>
      </c>
      <c r="E21" s="22" t="s">
        <v>144</v>
      </c>
      <c r="F21" s="20">
        <v>100</v>
      </c>
      <c r="G21" s="38"/>
      <c r="H21" s="38">
        <f t="shared" si="0"/>
        <v>0</v>
      </c>
      <c r="I21" s="39">
        <f t="shared" si="1"/>
        <v>100</v>
      </c>
      <c r="J21" s="20">
        <v>100</v>
      </c>
      <c r="K21" s="38"/>
      <c r="L21" s="38">
        <f t="shared" si="2"/>
        <v>0</v>
      </c>
      <c r="M21" s="39">
        <f t="shared" si="3"/>
        <v>100</v>
      </c>
      <c r="N21" s="20">
        <f t="shared" si="4"/>
        <v>200</v>
      </c>
      <c r="O21" s="38">
        <f t="shared" si="5"/>
        <v>0</v>
      </c>
      <c r="P21" s="38">
        <f t="shared" si="6"/>
        <v>200</v>
      </c>
      <c r="Q21" s="87"/>
      <c r="R21" s="88"/>
      <c r="S21" s="88"/>
      <c r="T21" s="89"/>
      <c r="U21" s="94">
        <v>12</v>
      </c>
    </row>
    <row r="22" spans="1:21" ht="15" customHeight="1">
      <c r="A22" s="20">
        <v>212</v>
      </c>
      <c r="B22" s="21" t="s">
        <v>76</v>
      </c>
      <c r="C22" s="21" t="s">
        <v>57</v>
      </c>
      <c r="D22" s="21" t="s">
        <v>84</v>
      </c>
      <c r="E22" s="22" t="s">
        <v>175</v>
      </c>
      <c r="F22" s="20">
        <v>100</v>
      </c>
      <c r="G22" s="38"/>
      <c r="H22" s="38">
        <f t="shared" si="0"/>
        <v>0</v>
      </c>
      <c r="I22" s="39">
        <f t="shared" si="1"/>
        <v>100</v>
      </c>
      <c r="J22" s="20">
        <v>100</v>
      </c>
      <c r="K22" s="38"/>
      <c r="L22" s="38">
        <f t="shared" si="2"/>
        <v>0</v>
      </c>
      <c r="M22" s="39">
        <f t="shared" si="3"/>
        <v>100</v>
      </c>
      <c r="N22" s="20">
        <f t="shared" si="4"/>
        <v>200</v>
      </c>
      <c r="O22" s="38">
        <f t="shared" si="5"/>
        <v>0</v>
      </c>
      <c r="P22" s="38">
        <f t="shared" si="6"/>
        <v>200</v>
      </c>
      <c r="Q22" s="87"/>
      <c r="R22" s="88"/>
      <c r="S22" s="88"/>
      <c r="T22" s="89"/>
      <c r="U22" s="94">
        <v>13</v>
      </c>
    </row>
    <row r="23" spans="1:21" ht="15" customHeight="1">
      <c r="A23" s="20">
        <v>213</v>
      </c>
      <c r="B23" s="21" t="s">
        <v>148</v>
      </c>
      <c r="C23" s="21" t="s">
        <v>55</v>
      </c>
      <c r="D23" s="21" t="s">
        <v>84</v>
      </c>
      <c r="E23" s="22" t="s">
        <v>149</v>
      </c>
      <c r="F23" s="20">
        <v>100</v>
      </c>
      <c r="G23" s="38"/>
      <c r="H23" s="38">
        <f t="shared" si="0"/>
        <v>0</v>
      </c>
      <c r="I23" s="39">
        <f t="shared" si="1"/>
        <v>100</v>
      </c>
      <c r="J23" s="20">
        <v>100</v>
      </c>
      <c r="K23" s="38"/>
      <c r="L23" s="38">
        <f t="shared" si="2"/>
        <v>0</v>
      </c>
      <c r="M23" s="39">
        <f t="shared" si="3"/>
        <v>100</v>
      </c>
      <c r="N23" s="20">
        <f t="shared" si="4"/>
        <v>200</v>
      </c>
      <c r="O23" s="38">
        <f t="shared" si="5"/>
        <v>0</v>
      </c>
      <c r="P23" s="38">
        <f t="shared" si="6"/>
        <v>200</v>
      </c>
      <c r="Q23" s="87"/>
      <c r="R23" s="88"/>
      <c r="S23" s="88"/>
      <c r="T23" s="89"/>
      <c r="U23" s="94">
        <v>14</v>
      </c>
    </row>
    <row r="24" spans="1:21" ht="15" customHeight="1">
      <c r="A24" s="20">
        <v>215</v>
      </c>
      <c r="B24" s="21" t="s">
        <v>92</v>
      </c>
      <c r="C24" s="21" t="s">
        <v>57</v>
      </c>
      <c r="D24" s="21" t="s">
        <v>84</v>
      </c>
      <c r="E24" s="22" t="s">
        <v>177</v>
      </c>
      <c r="F24" s="20">
        <v>100</v>
      </c>
      <c r="G24" s="38"/>
      <c r="H24" s="38">
        <f t="shared" si="0"/>
        <v>0</v>
      </c>
      <c r="I24" s="39">
        <f t="shared" si="1"/>
        <v>100</v>
      </c>
      <c r="J24" s="20">
        <v>100</v>
      </c>
      <c r="K24" s="38"/>
      <c r="L24" s="38">
        <f t="shared" si="2"/>
        <v>0</v>
      </c>
      <c r="M24" s="39">
        <f t="shared" si="3"/>
        <v>100</v>
      </c>
      <c r="N24" s="20">
        <f t="shared" si="4"/>
        <v>200</v>
      </c>
      <c r="O24" s="38">
        <f t="shared" si="5"/>
        <v>0</v>
      </c>
      <c r="P24" s="38">
        <f t="shared" si="6"/>
        <v>200</v>
      </c>
      <c r="Q24" s="87"/>
      <c r="R24" s="88"/>
      <c r="S24" s="88"/>
      <c r="T24" s="89"/>
      <c r="U24" s="94">
        <v>15</v>
      </c>
    </row>
    <row r="25" ht="15" customHeight="1"/>
    <row r="26" ht="15" customHeight="1"/>
    <row r="27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7"/>
  <sheetViews>
    <sheetView zoomScale="83" zoomScaleNormal="83" zoomScalePageLayoutView="0" workbookViewId="0" topLeftCell="A17">
      <selection activeCell="C7" sqref="C7"/>
    </sheetView>
  </sheetViews>
  <sheetFormatPr defaultColWidth="9.00390625" defaultRowHeight="12.75" outlineLevelRow="1"/>
  <cols>
    <col min="1" max="1" width="4.375" style="0" customWidth="1"/>
    <col min="2" max="2" width="21.375" style="0" customWidth="1"/>
    <col min="3" max="3" width="11.25390625" style="0" customWidth="1"/>
    <col min="4" max="4" width="11.625" style="0" customWidth="1"/>
    <col min="5" max="5" width="6.75390625" style="0" customWidth="1"/>
    <col min="6" max="6" width="8.875" style="0" customWidth="1"/>
    <col min="7" max="7" width="6.125" style="0" customWidth="1"/>
    <col min="8" max="8" width="10.125" style="0" customWidth="1"/>
    <col min="9" max="9" width="6.625" style="0" customWidth="1"/>
    <col min="10" max="10" width="9.625" style="0" customWidth="1"/>
    <col min="11" max="11" width="6.625" style="0" customWidth="1"/>
    <col min="12" max="12" width="8.25390625" style="0" customWidth="1"/>
    <col min="13" max="13" width="7.25390625" style="0" customWidth="1"/>
    <col min="14" max="14" width="9.375" style="0" customWidth="1"/>
    <col min="15" max="15" width="9.875" style="0" customWidth="1"/>
    <col min="16" max="16" width="4.00390625" style="0" customWidth="1"/>
  </cols>
  <sheetData>
    <row r="1" spans="1:17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5"/>
    </row>
    <row r="3" spans="1:17" ht="18">
      <c r="A3" s="43" t="s">
        <v>13</v>
      </c>
      <c r="B3" s="48"/>
      <c r="C3" s="49" t="str">
        <f>L!C3</f>
        <v>Любовь Зворыгина, Дарья Попова, Алла Белая, Юлия Маленьких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4" t="s">
        <v>7</v>
      </c>
      <c r="O3" s="12" t="s">
        <v>8</v>
      </c>
      <c r="P3" s="10"/>
      <c r="Q3" s="35"/>
    </row>
    <row r="4" spans="1:17" ht="12.75">
      <c r="A4" s="44" t="s">
        <v>12</v>
      </c>
      <c r="B4" s="44"/>
      <c r="C4" s="71" t="str">
        <f>L!C4</f>
        <v>02 мая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35"/>
    </row>
    <row r="5" spans="1:17" ht="12.75">
      <c r="A5" s="44" t="s">
        <v>35</v>
      </c>
      <c r="B5" s="44"/>
      <c r="C5" s="56">
        <f>L!C5</f>
        <v>54</v>
      </c>
      <c r="D5" s="44"/>
      <c r="E5" s="43" t="s">
        <v>15</v>
      </c>
      <c r="F5" s="44"/>
      <c r="G5" s="44"/>
      <c r="H5" s="45">
        <f>L!I5</f>
        <v>184</v>
      </c>
      <c r="I5" s="43" t="s">
        <v>16</v>
      </c>
      <c r="J5" s="44"/>
      <c r="K5" s="45">
        <f>L!M5</f>
        <v>156</v>
      </c>
      <c r="L5" s="44"/>
      <c r="M5" s="44"/>
      <c r="N5" s="44"/>
      <c r="O5" s="44"/>
      <c r="P5" s="9"/>
      <c r="Q5" s="35"/>
    </row>
    <row r="6" spans="1:17" ht="12.75">
      <c r="A6" s="43" t="s">
        <v>36</v>
      </c>
      <c r="B6" s="44"/>
      <c r="C6" s="52"/>
      <c r="D6" s="44"/>
      <c r="E6" s="44" t="s">
        <v>9</v>
      </c>
      <c r="F6" s="44"/>
      <c r="G6" s="44"/>
      <c r="H6" s="46">
        <f>L!I6</f>
        <v>4</v>
      </c>
      <c r="I6" s="44" t="s">
        <v>9</v>
      </c>
      <c r="J6" s="44"/>
      <c r="K6" s="46">
        <f>L!M6</f>
        <v>4</v>
      </c>
      <c r="L6" s="44"/>
      <c r="M6" s="44"/>
      <c r="N6" s="44"/>
      <c r="O6" s="44"/>
      <c r="P6" s="9"/>
      <c r="Q6" s="35"/>
    </row>
    <row r="7" spans="1:17" ht="12.75">
      <c r="A7" s="44" t="s">
        <v>33</v>
      </c>
      <c r="B7" s="44"/>
      <c r="C7" s="49">
        <v>7</v>
      </c>
      <c r="D7" s="44"/>
      <c r="E7" s="44" t="s">
        <v>14</v>
      </c>
      <c r="F7" s="47"/>
      <c r="G7" s="44"/>
      <c r="H7" s="44" t="s">
        <v>10</v>
      </c>
      <c r="I7" s="44" t="s">
        <v>14</v>
      </c>
      <c r="J7" s="47"/>
      <c r="K7" s="44" t="s">
        <v>10</v>
      </c>
      <c r="L7" s="47"/>
      <c r="M7" s="44"/>
      <c r="N7" s="44"/>
      <c r="O7" s="44"/>
      <c r="P7" s="9"/>
      <c r="Q7" s="35"/>
    </row>
    <row r="8" spans="1:17" ht="21" thickBot="1">
      <c r="A8" s="13" t="s">
        <v>37</v>
      </c>
      <c r="B8" s="11"/>
      <c r="C8" s="11"/>
      <c r="D8" s="11"/>
      <c r="E8" s="11"/>
      <c r="F8" s="54">
        <f>L!G8</f>
        <v>46</v>
      </c>
      <c r="G8" s="55"/>
      <c r="H8" s="54">
        <f>L!I8</f>
        <v>69</v>
      </c>
      <c r="I8" s="55"/>
      <c r="J8" s="54">
        <f>L!K8</f>
        <v>39</v>
      </c>
      <c r="K8" s="55"/>
      <c r="L8" s="54">
        <f>L!M8</f>
        <v>59</v>
      </c>
      <c r="M8" s="55"/>
      <c r="N8" s="9"/>
      <c r="O8" s="9"/>
      <c r="P8" s="9"/>
      <c r="Q8" s="35"/>
    </row>
    <row r="9" spans="1:16" ht="93.75" customHeight="1" thickBot="1">
      <c r="A9" s="14" t="s">
        <v>17</v>
      </c>
      <c r="B9" s="15" t="s">
        <v>30</v>
      </c>
      <c r="C9" s="15" t="s">
        <v>19</v>
      </c>
      <c r="D9" s="16" t="s">
        <v>20</v>
      </c>
      <c r="E9" s="28" t="s">
        <v>21</v>
      </c>
      <c r="F9" s="26" t="s">
        <v>22</v>
      </c>
      <c r="G9" s="26" t="s">
        <v>23</v>
      </c>
      <c r="H9" s="29" t="s">
        <v>24</v>
      </c>
      <c r="I9" s="28" t="s">
        <v>21</v>
      </c>
      <c r="J9" s="26" t="s">
        <v>22</v>
      </c>
      <c r="K9" s="26" t="s">
        <v>23</v>
      </c>
      <c r="L9" s="29" t="s">
        <v>24</v>
      </c>
      <c r="M9" s="27" t="s">
        <v>28</v>
      </c>
      <c r="N9" s="26" t="s">
        <v>25</v>
      </c>
      <c r="O9" s="26" t="s">
        <v>29</v>
      </c>
      <c r="P9" s="51" t="s">
        <v>26</v>
      </c>
    </row>
    <row r="10" spans="1:16" ht="18">
      <c r="A10" s="32"/>
      <c r="B10" s="31" t="s">
        <v>156</v>
      </c>
      <c r="C10" s="18"/>
      <c r="D10" s="19"/>
      <c r="E10" s="57">
        <f>SUM(E11:E13)</f>
        <v>120</v>
      </c>
      <c r="F10" s="59">
        <f>SUM(F11:F13)</f>
        <v>86.30000000000001</v>
      </c>
      <c r="G10" s="58"/>
      <c r="H10" s="61">
        <f>SUM(H11:H13)</f>
        <v>120</v>
      </c>
      <c r="I10" s="57">
        <f>SUM(I11:I13)</f>
        <v>35</v>
      </c>
      <c r="J10" s="59">
        <f>SUM(J11:J13)</f>
        <v>124.19999999999999</v>
      </c>
      <c r="K10" s="58"/>
      <c r="L10" s="61">
        <f>SUM(L11:L13)</f>
        <v>42.199999999999996</v>
      </c>
      <c r="M10" s="57">
        <f>SUM(M11:M13)</f>
        <v>155</v>
      </c>
      <c r="N10" s="59">
        <f>SUM(N11:N13)</f>
        <v>210.5</v>
      </c>
      <c r="O10" s="59">
        <f>SUM(O11:O13)</f>
        <v>162.2</v>
      </c>
      <c r="P10" s="64">
        <v>1</v>
      </c>
    </row>
    <row r="11" spans="1:16" ht="18" outlineLevel="1">
      <c r="A11" s="33">
        <v>9</v>
      </c>
      <c r="B11" s="21" t="str">
        <f>IF($A11&lt;100,VLOOKUP($A11,L!$A$10:$Q$46,2,FALSE),IF($A11&lt;200,VLOOKUP($A11,M!$A$10:$Q$28,2,FALSE),IF($A11&lt;300,VLOOKUP($A11,S!$A$10:$Q$26,2,FALSE))))</f>
        <v>Лобанова Анастасия</v>
      </c>
      <c r="C11" s="21" t="str">
        <f>IF($A11&lt;100,VLOOKUP($A11,L!$A$10:$Q$46,4,FALSE),IF($A11&lt;200,VLOOKUP($A11,M!$A$10:$Q$28,4,FALSE),IF($A11&lt;300,VLOOKUP($A11,S!$A$10:$Q$26,4,FALSE))))</f>
        <v>пудель</v>
      </c>
      <c r="D11" s="21" t="str">
        <f>IF($A11&lt;100,VLOOKUP($A11,L!$A$10:$Q$46,5,FALSE),IF($A11&lt;200,VLOOKUP($A11,M!$A$10:$Q$28,5,FALSE),IF($A11&lt;300,VLOOKUP($A11,S!$A$10:$Q$26,5,FALSE))))</f>
        <v>Бенджамин</v>
      </c>
      <c r="E11" s="20">
        <f>IF($A11&lt;100,VLOOKUP($A11,L!$A$10:$Q$46,6,FALSE),IF($A11&lt;200,VLOOKUP($A11,M!$A$10:$Q$28,6,FALSE),IF($A11&lt;300,VLOOKUP($A11,S!$A$10:$Q$26,6,FALSE))))</f>
        <v>5</v>
      </c>
      <c r="F11" s="21">
        <f>IF($A11&lt;100,VLOOKUP($A11,L!$A$10:$Q$46,7,FALSE),IF($A11&lt;200,VLOOKUP($A11,M!$A$10:$Q$28,7,FALSE),IF($A11&lt;300,VLOOKUP($A11,S!$A$10:$Q$26,7,FALSE))))</f>
        <v>45.1</v>
      </c>
      <c r="G11" s="38">
        <f>IF(F11&gt;$F$8,F11-$F$8,0)</f>
        <v>0</v>
      </c>
      <c r="H11" s="39">
        <f>IF(F11&gt;$H$8,100,IF(E11=100,100,IF(E11=150,150,E11+G11)))</f>
        <v>5</v>
      </c>
      <c r="I11" s="20">
        <f>IF($A11&lt;100,VLOOKUP($A11,L!$A$10:$Q$46,10,FALSE),IF($A11&lt;200,VLOOKUP($A11,M!$A$10:$Q$28,10,FALSE),IF($A11&lt;300,VLOOKUP($A11,S!$A$10:$Q$26,10,FALSE))))</f>
        <v>10</v>
      </c>
      <c r="J11" s="21">
        <f>IF($A11&lt;100,VLOOKUP($A11,L!$A$10:$Q$46,11,FALSE),IF($A11&lt;200,VLOOKUP($A11,M!$A$10:$Q$28,11,FALSE),IF($A11&lt;300,VLOOKUP($A11,S!$A$10:$Q$26,11,FALSE))))</f>
        <v>40.3</v>
      </c>
      <c r="K11" s="38">
        <f>IF(J11&gt;$J$8,J11-$J$8,0)</f>
        <v>1.2999999999999972</v>
      </c>
      <c r="L11" s="39">
        <f>IF(J11&gt;$L$8,100,IF(I11=100,100,IF(I11=150,150,I11+K11)))</f>
        <v>11.299999999999997</v>
      </c>
      <c r="M11" s="20">
        <f aca="true" t="shared" si="0" ref="M11:N13">SUM(E11,I11)</f>
        <v>15</v>
      </c>
      <c r="N11" s="38">
        <f t="shared" si="0"/>
        <v>85.4</v>
      </c>
      <c r="O11" s="38">
        <f>SUM(H11,L11)</f>
        <v>16.299999999999997</v>
      </c>
      <c r="P11" s="60"/>
    </row>
    <row r="12" spans="1:16" ht="18" outlineLevel="1">
      <c r="A12" s="33">
        <v>11</v>
      </c>
      <c r="B12" s="21" t="str">
        <f>IF($A12&lt;100,VLOOKUP($A12,L!$A$10:$Q$46,2,FALSE),IF($A12&lt;200,VLOOKUP($A12,M!$A$10:$Q$28,2,FALSE),IF($A12&lt;300,VLOOKUP($A12,S!$A$10:$Q$26,2,FALSE))))</f>
        <v>Булякбаева Алена</v>
      </c>
      <c r="C12" s="21" t="str">
        <f>IF($A12&lt;100,VLOOKUP($A12,L!$A$10:$Q$46,4,FALSE),IF($A12&lt;200,VLOOKUP($A12,M!$A$10:$Q$28,4,FALSE),IF($A12&lt;300,VLOOKUP($A12,S!$A$10:$Q$26,4,FALSE))))</f>
        <v>н.о.</v>
      </c>
      <c r="D12" s="21" t="str">
        <f>IF($A12&lt;100,VLOOKUP($A12,L!$A$10:$Q$46,5,FALSE),IF($A12&lt;200,VLOOKUP($A12,M!$A$10:$Q$28,5,FALSE),IF($A12&lt;300,VLOOKUP($A12,S!$A$10:$Q$26,5,FALSE))))</f>
        <v>Один</v>
      </c>
      <c r="E12" s="20">
        <f>IF($A12&lt;100,VLOOKUP($A12,L!$A$10:$Q$46,6,FALSE),IF($A12&lt;200,VLOOKUP($A12,M!$A$10:$Q$28,6,FALSE),IF($A12&lt;300,VLOOKUP($A12,S!$A$10:$Q$26,6,FALSE))))</f>
        <v>100</v>
      </c>
      <c r="F12" s="21">
        <f>IF($A12&lt;100,VLOOKUP($A12,L!$A$10:$Q$46,7,FALSE),IF($A12&lt;200,VLOOKUP($A12,M!$A$10:$Q$28,7,FALSE),IF($A12&lt;300,VLOOKUP($A12,S!$A$10:$Q$26,7,FALSE))))</f>
        <v>0</v>
      </c>
      <c r="G12" s="38">
        <f>IF(F12&gt;$F$8,F12-$F$8,0)</f>
        <v>0</v>
      </c>
      <c r="H12" s="39">
        <f>IF(F12&gt;$H$8,100,IF(E12=100,100,IF(E12=150,150,E12+G12)))</f>
        <v>100</v>
      </c>
      <c r="I12" s="20">
        <f>IF($A12&lt;100,VLOOKUP($A12,L!$A$10:$Q$46,10,FALSE),IF($A12&lt;200,VLOOKUP($A12,M!$A$10:$Q$28,10,FALSE),IF($A12&lt;300,VLOOKUP($A12,S!$A$10:$Q$26,10,FALSE))))</f>
        <v>20</v>
      </c>
      <c r="J12" s="21">
        <f>IF($A12&lt;100,VLOOKUP($A12,L!$A$10:$Q$46,11,FALSE),IF($A12&lt;200,VLOOKUP($A12,M!$A$10:$Q$28,11,FALSE),IF($A12&lt;300,VLOOKUP($A12,S!$A$10:$Q$26,11,FALSE))))</f>
        <v>42.8</v>
      </c>
      <c r="K12" s="38">
        <f>IF(J12&gt;$J$8,J12-$J$8,0)</f>
        <v>3.799999999999997</v>
      </c>
      <c r="L12" s="39">
        <f>IF(J12&gt;$L$8,100,IF(I12=100,100,IF(I12=150,150,I12+K12)))</f>
        <v>23.799999999999997</v>
      </c>
      <c r="M12" s="20">
        <f t="shared" si="0"/>
        <v>120</v>
      </c>
      <c r="N12" s="38">
        <f t="shared" si="0"/>
        <v>42.8</v>
      </c>
      <c r="O12" s="38">
        <f>SUM(H12,L12)</f>
        <v>123.8</v>
      </c>
      <c r="P12" s="60"/>
    </row>
    <row r="13" spans="1:16" ht="18" outlineLevel="1">
      <c r="A13" s="34">
        <v>14</v>
      </c>
      <c r="B13" s="24" t="str">
        <f>IF($A13&lt;100,VLOOKUP($A13,L!$A$10:$Q$46,2,FALSE),IF($A13&lt;200,VLOOKUP($A13,M!$A$10:$Q$28,2,FALSE),IF($A13&lt;300,VLOOKUP($A13,S!$A$10:$Q$26,2,FALSE))))</f>
        <v>Лядова Анна</v>
      </c>
      <c r="C13" s="24" t="str">
        <f>IF($A13&lt;100,VLOOKUP($A13,L!$A$10:$Q$46,4,FALSE),IF($A13&lt;200,VLOOKUP($A13,M!$A$10:$Q$28,4,FALSE),IF($A13&lt;300,VLOOKUP($A13,S!$A$10:$Q$26,4,FALSE))))</f>
        <v>б.к.</v>
      </c>
      <c r="D13" s="25" t="str">
        <f>IF($A13&lt;100,VLOOKUP($A13,L!$A$10:$Q$46,5,FALSE),IF($A13&lt;200,VLOOKUP($A13,M!$A$10:$Q$28,5,FALSE),IF($A13&lt;300,VLOOKUP($A13,S!$A$10:$Q$26,5,FALSE))))</f>
        <v>Актавия</v>
      </c>
      <c r="E13" s="23">
        <f>IF($A13&lt;100,VLOOKUP($A13,L!$A$10:$Q$46,6,FALSE),IF($A13&lt;200,VLOOKUP($A13,M!$A$10:$Q$28,6,FALSE),IF($A13&lt;300,VLOOKUP($A13,S!$A$10:$Q$26,6,FALSE))))</f>
        <v>15</v>
      </c>
      <c r="F13" s="21">
        <f>IF($A13&lt;100,VLOOKUP($A13,L!$A$10:$Q$46,7,FALSE),IF($A13&lt;200,VLOOKUP($A13,M!$A$10:$Q$28,7,FALSE),IF($A13&lt;300,VLOOKUP($A13,S!$A$10:$Q$26,7,FALSE))))</f>
        <v>41.2</v>
      </c>
      <c r="G13" s="40">
        <f>IF(F13&gt;$F$8,F13-$F$8,0)</f>
        <v>0</v>
      </c>
      <c r="H13" s="41">
        <f>IF(F13&gt;$H$8,100,IF(E13=100,100,IF(E13=150,150,E13+G13)))</f>
        <v>15</v>
      </c>
      <c r="I13" s="20">
        <f>IF($A13&lt;100,VLOOKUP($A13,L!$A$10:$Q$46,10,FALSE),IF($A13&lt;200,VLOOKUP($A13,M!$A$10:$Q$28,10,FALSE),IF($A13&lt;300,VLOOKUP($A13,S!$A$10:$Q$26,10,FALSE))))</f>
        <v>5</v>
      </c>
      <c r="J13" s="21">
        <f>IF($A13&lt;100,VLOOKUP($A13,L!$A$10:$Q$46,11,FALSE),IF($A13&lt;200,VLOOKUP($A13,M!$A$10:$Q$28,11,FALSE),IF($A13&lt;300,VLOOKUP($A13,S!$A$10:$Q$26,11,FALSE))))</f>
        <v>41.1</v>
      </c>
      <c r="K13" s="40">
        <f>IF(J13&gt;$J$8,J13-$J$8,0)</f>
        <v>2.1000000000000014</v>
      </c>
      <c r="L13" s="41">
        <f>IF(J13&gt;$L$8,100,IF(I13=100,100,IF(I13=150,150,I13+K13)))</f>
        <v>7.100000000000001</v>
      </c>
      <c r="M13" s="23">
        <f t="shared" si="0"/>
        <v>20</v>
      </c>
      <c r="N13" s="40">
        <f t="shared" si="0"/>
        <v>82.30000000000001</v>
      </c>
      <c r="O13" s="40">
        <f>SUM(H13,L13)</f>
        <v>22.1</v>
      </c>
      <c r="P13" s="65"/>
    </row>
    <row r="14" spans="1:16" ht="18">
      <c r="A14" s="32"/>
      <c r="B14" s="31" t="s">
        <v>88</v>
      </c>
      <c r="C14" s="21"/>
      <c r="D14" s="22"/>
      <c r="E14" s="66">
        <f>SUM(E15:E17)</f>
        <v>105</v>
      </c>
      <c r="F14" s="67">
        <f>SUM(F15:F17)</f>
        <v>84.4</v>
      </c>
      <c r="G14" s="68"/>
      <c r="H14" s="69">
        <f>SUM(H15:H17)</f>
        <v>105</v>
      </c>
      <c r="I14" s="70">
        <f>SUM(I15:I17)</f>
        <v>105</v>
      </c>
      <c r="J14" s="67">
        <f>SUM(J15:J17)</f>
        <v>75.9</v>
      </c>
      <c r="K14" s="68"/>
      <c r="L14" s="69">
        <f>SUM(L15:L17)</f>
        <v>105</v>
      </c>
      <c r="M14" s="70">
        <f>SUM(M15:M17)</f>
        <v>210</v>
      </c>
      <c r="N14" s="67">
        <f>SUM(N15:N17)</f>
        <v>160.3</v>
      </c>
      <c r="O14" s="67">
        <f>SUM(O15:O17)</f>
        <v>210</v>
      </c>
      <c r="P14" s="60">
        <v>2</v>
      </c>
    </row>
    <row r="15" spans="1:16" ht="12.75" outlineLevel="1">
      <c r="A15" s="33">
        <v>3</v>
      </c>
      <c r="B15" s="21" t="str">
        <f>IF($A15&lt;100,VLOOKUP($A15,L!$A$10:$Q$46,2,FALSE),IF($A15&lt;200,VLOOKUP($A15,M!$A$10:$Q$28,2,FALSE),IF($A15&lt;300,VLOOKUP($A15,S!$A$10:$Q$26,2,FALSE))))</f>
        <v>Черкашина Анна</v>
      </c>
      <c r="C15" s="21" t="str">
        <f>IF($A15&lt;100,VLOOKUP($A15,L!$A$10:$Q$46,4,FALSE),IF($A15&lt;200,VLOOKUP($A15,M!$A$10:$Q$28,4,FALSE),IF($A15&lt;300,VLOOKUP($A15,S!$A$10:$Q$26,4,FALSE))))</f>
        <v>б.к.</v>
      </c>
      <c r="D15" s="21" t="str">
        <f>IF($A15&lt;100,VLOOKUP($A15,L!$A$10:$Q$46,5,FALSE),IF($A15&lt;200,VLOOKUP($A15,M!$A$10:$Q$28,5,FALSE),IF($A15&lt;300,VLOOKUP($A15,S!$A$10:$Q$26,5,FALSE))))</f>
        <v>Вираж</v>
      </c>
      <c r="E15" s="20">
        <f>IF($A15&lt;100,VLOOKUP($A15,L!$A$10:$Q$46,6,FALSE),IF($A15&lt;200,VLOOKUP($A15,M!$A$10:$Q$28,6,FALSE),IF($A15&lt;300,VLOOKUP($A15,S!$A$10:$Q$26,6,FALSE))))</f>
        <v>100</v>
      </c>
      <c r="F15" s="21">
        <f>IF($A15&lt;100,VLOOKUP($A15,L!$A$10:$Q$46,7,FALSE),IF($A15&lt;200,VLOOKUP($A15,M!$A$10:$Q$28,7,FALSE),IF($A15&lt;300,VLOOKUP($A15,S!$A$10:$Q$26,7,FALSE))))</f>
        <v>0</v>
      </c>
      <c r="G15" s="38">
        <f>IF(F15&gt;$F$8,F15-$F$8,0)</f>
        <v>0</v>
      </c>
      <c r="H15" s="39">
        <f>IF(F15&gt;$H$8,100,IF(E15=100,100,IF(E15=150,150,E15+G15)))</f>
        <v>100</v>
      </c>
      <c r="I15" s="20">
        <f>IF($A15&lt;100,VLOOKUP($A15,L!$A$10:$Q$46,10,FALSE),IF($A15&lt;200,VLOOKUP($A15,M!$A$10:$Q$28,10,FALSE),IF($A15&lt;300,VLOOKUP($A15,S!$A$10:$Q$26,10,FALSE))))</f>
        <v>100</v>
      </c>
      <c r="J15" s="21">
        <f>IF($A15&lt;100,VLOOKUP($A15,L!$A$10:$Q$46,11,FALSE),IF($A15&lt;200,VLOOKUP($A15,M!$A$10:$Q$28,11,FALSE),IF($A15&lt;300,VLOOKUP($A15,S!$A$10:$Q$26,11,FALSE))))</f>
        <v>0</v>
      </c>
      <c r="K15" s="38">
        <f>IF(J15&gt;$J$8,J15-$J$8,0)</f>
        <v>0</v>
      </c>
      <c r="L15" s="39">
        <f>IF(J15&gt;$L$8,100,IF(I15=100,100,IF(I15=150,150,I15+K15)))</f>
        <v>100</v>
      </c>
      <c r="M15" s="20">
        <f aca="true" t="shared" si="1" ref="M15:N17">SUM(E15,I15)</f>
        <v>200</v>
      </c>
      <c r="N15" s="38">
        <f t="shared" si="1"/>
        <v>0</v>
      </c>
      <c r="O15" s="38">
        <f>SUM(H15,L15)</f>
        <v>200</v>
      </c>
      <c r="P15" s="22"/>
    </row>
    <row r="16" spans="1:16" ht="12.75" outlineLevel="1">
      <c r="A16" s="33">
        <v>10</v>
      </c>
      <c r="B16" s="21" t="str">
        <f>IF($A16&lt;100,VLOOKUP($A16,L!$A$10:$Q$46,2,FALSE),IF($A16&lt;200,VLOOKUP($A16,M!$A$10:$Q$28,2,FALSE),IF($A16&lt;300,VLOOKUP($A16,S!$A$10:$Q$26,2,FALSE))))</f>
        <v>Папко Татьяна</v>
      </c>
      <c r="C16" s="21" t="str">
        <f>IF($A16&lt;100,VLOOKUP($A16,L!$A$10:$Q$46,4,FALSE),IF($A16&lt;200,VLOOKUP($A16,M!$A$10:$Q$28,4,FALSE),IF($A16&lt;300,VLOOKUP($A16,S!$A$10:$Q$26,4,FALSE))))</f>
        <v>б.к.</v>
      </c>
      <c r="D16" s="21" t="str">
        <f>IF($A16&lt;100,VLOOKUP($A16,L!$A$10:$Q$46,5,FALSE),IF($A16&lt;200,VLOOKUP($A16,M!$A$10:$Q$28,5,FALSE),IF($A16&lt;300,VLOOKUP($A16,S!$A$10:$Q$26,5,FALSE))))</f>
        <v>Би</v>
      </c>
      <c r="E16" s="20">
        <f>IF($A16&lt;100,VLOOKUP($A16,L!$A$10:$Q$46,6,FALSE),IF($A16&lt;200,VLOOKUP($A16,M!$A$10:$Q$28,6,FALSE),IF($A16&lt;300,VLOOKUP($A16,S!$A$10:$Q$26,6,FALSE))))</f>
        <v>0</v>
      </c>
      <c r="F16" s="21">
        <f>IF($A16&lt;100,VLOOKUP($A16,L!$A$10:$Q$46,7,FALSE),IF($A16&lt;200,VLOOKUP($A16,M!$A$10:$Q$28,7,FALSE),IF($A16&lt;300,VLOOKUP($A16,S!$A$10:$Q$26,7,FALSE))))</f>
        <v>41</v>
      </c>
      <c r="G16" s="38">
        <f>IF(F16&gt;$F$8,F16-$F$8,0)</f>
        <v>0</v>
      </c>
      <c r="H16" s="39">
        <f>IF(F16&gt;$H$8,100,IF(E16=100,100,IF(E16=150,150,E16+G16)))</f>
        <v>0</v>
      </c>
      <c r="I16" s="20">
        <f>IF($A16&lt;100,VLOOKUP($A16,L!$A$10:$Q$46,10,FALSE),IF($A16&lt;200,VLOOKUP($A16,M!$A$10:$Q$28,10,FALSE),IF($A16&lt;300,VLOOKUP($A16,S!$A$10:$Q$26,10,FALSE))))</f>
        <v>0</v>
      </c>
      <c r="J16" s="21">
        <f>IF($A16&lt;100,VLOOKUP($A16,L!$A$10:$Q$46,11,FALSE),IF($A16&lt;200,VLOOKUP($A16,M!$A$10:$Q$28,11,FALSE),IF($A16&lt;300,VLOOKUP($A16,S!$A$10:$Q$26,11,FALSE))))</f>
        <v>38.2</v>
      </c>
      <c r="K16" s="38">
        <f>IF(J16&gt;$J$8,J16-$J$8,0)</f>
        <v>0</v>
      </c>
      <c r="L16" s="39">
        <f>IF(J16&gt;$L$8,100,IF(I16=100,100,IF(I16=150,150,I16+K16)))</f>
        <v>0</v>
      </c>
      <c r="M16" s="20">
        <f t="shared" si="1"/>
        <v>0</v>
      </c>
      <c r="N16" s="38">
        <f t="shared" si="1"/>
        <v>79.2</v>
      </c>
      <c r="O16" s="38">
        <f>SUM(H16,L16)</f>
        <v>0</v>
      </c>
      <c r="P16" s="22"/>
    </row>
    <row r="17" spans="1:16" ht="12.75" outlineLevel="1">
      <c r="A17" s="34">
        <v>19</v>
      </c>
      <c r="B17" s="24" t="str">
        <f>IF($A17&lt;100,VLOOKUP($A17,L!$A$10:$Q$46,2,FALSE),IF($A17&lt;200,VLOOKUP($A17,M!$A$10:$Q$28,2,FALSE),IF($A17&lt;300,VLOOKUP($A17,S!$A$10:$Q$26,2,FALSE))))</f>
        <v>Папко Татьяна</v>
      </c>
      <c r="C17" s="24" t="str">
        <f>IF($A17&lt;100,VLOOKUP($A17,L!$A$10:$Q$46,4,FALSE),IF($A17&lt;200,VLOOKUP($A17,M!$A$10:$Q$28,4,FALSE),IF($A17&lt;300,VLOOKUP($A17,S!$A$10:$Q$26,4,FALSE))))</f>
        <v>б.к.</v>
      </c>
      <c r="D17" s="25" t="str">
        <f>IF($A17&lt;100,VLOOKUP($A17,L!$A$10:$Q$46,5,FALSE),IF($A17&lt;200,VLOOKUP($A17,M!$A$10:$Q$28,5,FALSE),IF($A17&lt;300,VLOOKUP($A17,S!$A$10:$Q$26,5,FALSE))))</f>
        <v>Гейм</v>
      </c>
      <c r="E17" s="23">
        <f>IF($A17&lt;100,VLOOKUP($A17,L!$A$10:$Q$46,6,FALSE),IF($A17&lt;200,VLOOKUP($A17,M!$A$10:$Q$28,6,FALSE),IF($A17&lt;300,VLOOKUP($A17,S!$A$10:$Q$26,6,FALSE))))</f>
        <v>5</v>
      </c>
      <c r="F17" s="21">
        <f>IF($A17&lt;100,VLOOKUP($A17,L!$A$10:$Q$46,7,FALSE),IF($A17&lt;200,VLOOKUP($A17,M!$A$10:$Q$28,7,FALSE),IF($A17&lt;300,VLOOKUP($A17,S!$A$10:$Q$26,7,FALSE))))</f>
        <v>43.4</v>
      </c>
      <c r="G17" s="40">
        <f>IF(F17&gt;$F$8,F17-$F$8,0)</f>
        <v>0</v>
      </c>
      <c r="H17" s="41">
        <f>IF(F17&gt;$H$8,100,IF(E17=100,100,IF(E17=150,150,E17+G17)))</f>
        <v>5</v>
      </c>
      <c r="I17" s="20">
        <f>IF($A17&lt;100,VLOOKUP($A17,L!$A$10:$Q$46,10,FALSE),IF($A17&lt;200,VLOOKUP($A17,M!$A$10:$Q$28,10,FALSE),IF($A17&lt;300,VLOOKUP($A17,S!$A$10:$Q$26,10,FALSE))))</f>
        <v>5</v>
      </c>
      <c r="J17" s="21">
        <f>IF($A17&lt;100,VLOOKUP($A17,L!$A$10:$Q$46,11,FALSE),IF($A17&lt;200,VLOOKUP($A17,M!$A$10:$Q$28,11,FALSE),IF($A17&lt;300,VLOOKUP($A17,S!$A$10:$Q$26,11,FALSE))))</f>
        <v>37.7</v>
      </c>
      <c r="K17" s="40">
        <f>IF(J17&gt;$J$8,J17-$J$8,0)</f>
        <v>0</v>
      </c>
      <c r="L17" s="41">
        <f>IF(J17&gt;$L$8,100,IF(I17=100,100,IF(I17=150,150,I17+K17)))</f>
        <v>5</v>
      </c>
      <c r="M17" s="23">
        <f t="shared" si="1"/>
        <v>10</v>
      </c>
      <c r="N17" s="40">
        <f t="shared" si="1"/>
        <v>81.1</v>
      </c>
      <c r="O17" s="40">
        <f>SUM(H17,L17)</f>
        <v>10</v>
      </c>
      <c r="P17" s="25"/>
    </row>
    <row r="18" spans="1:16" ht="18">
      <c r="A18" s="32"/>
      <c r="B18" s="31" t="s">
        <v>178</v>
      </c>
      <c r="C18" s="21"/>
      <c r="D18" s="22"/>
      <c r="E18" s="66">
        <f>SUM(E19:E21)</f>
        <v>115</v>
      </c>
      <c r="F18" s="67">
        <f>SUM(F19:F21)</f>
        <v>86.7</v>
      </c>
      <c r="G18" s="68"/>
      <c r="H18" s="69">
        <f>SUM(H19:H21)</f>
        <v>115</v>
      </c>
      <c r="I18" s="70">
        <f>SUM(I19:I21)</f>
        <v>100</v>
      </c>
      <c r="J18" s="67">
        <f>SUM(J19:J21)</f>
        <v>74</v>
      </c>
      <c r="K18" s="68"/>
      <c r="L18" s="69">
        <f>SUM(L19:L21)</f>
        <v>100</v>
      </c>
      <c r="M18" s="70">
        <f>SUM(M19:M21)</f>
        <v>215</v>
      </c>
      <c r="N18" s="67">
        <f>SUM(N19:N21)</f>
        <v>160.7</v>
      </c>
      <c r="O18" s="67">
        <f>SUM(O19:O21)</f>
        <v>215</v>
      </c>
      <c r="P18" s="60">
        <v>3</v>
      </c>
    </row>
    <row r="19" spans="1:16" ht="15" outlineLevel="1">
      <c r="A19" s="33">
        <v>2</v>
      </c>
      <c r="B19" s="21" t="str">
        <f>IF($A19&lt;100,VLOOKUP($A19,L!$A$10:$Q$46,2,FALSE),IF($A19&lt;200,VLOOKUP($A19,M!$A$10:$Q$28,2,FALSE),IF($A19&lt;300,VLOOKUP($A19,S!$A$10:$Q$26,2,FALSE))))</f>
        <v>Маленьких Юлия</v>
      </c>
      <c r="C19" s="21" t="str">
        <f>IF($A19&lt;100,VLOOKUP($A19,L!$A$10:$Q$46,4,FALSE),IF($A19&lt;200,VLOOKUP($A19,M!$A$10:$Q$28,4,FALSE),IF($A19&lt;300,VLOOKUP($A19,S!$A$10:$Q$26,4,FALSE))))</f>
        <v>шелти</v>
      </c>
      <c r="D19" s="21" t="str">
        <f>IF($A19&lt;100,VLOOKUP($A19,L!$A$10:$Q$46,5,FALSE),IF($A19&lt;200,VLOOKUP($A19,M!$A$10:$Q$28,5,FALSE),IF($A19&lt;300,VLOOKUP($A19,S!$A$10:$Q$26,5,FALSE))))</f>
        <v>Пьеро</v>
      </c>
      <c r="E19" s="20">
        <f>IF($A19&lt;100,VLOOKUP($A19,L!$A$10:$Q$46,6,FALSE),IF($A19&lt;200,VLOOKUP($A19,M!$A$10:$Q$28,6,FALSE),IF($A19&lt;300,VLOOKUP($A19,S!$A$10:$Q$26,6,FALSE))))</f>
        <v>100</v>
      </c>
      <c r="F19" s="21">
        <f>IF($A19&lt;100,VLOOKUP($A19,L!$A$10:$Q$46,7,FALSE),IF($A19&lt;200,VLOOKUP($A19,M!$A$10:$Q$28,7,FALSE),IF($A19&lt;300,VLOOKUP($A19,S!$A$10:$Q$26,7,FALSE))))</f>
        <v>0</v>
      </c>
      <c r="G19" s="38">
        <f>IF(F19&gt;$F$8,F19-$F$8,0)</f>
        <v>0</v>
      </c>
      <c r="H19" s="39">
        <f>IF(F19&gt;$H$8,100,IF(E19=100,100,IF(E19=150,150,E19+G19)))</f>
        <v>100</v>
      </c>
      <c r="I19" s="20">
        <f>IF($A19&lt;100,VLOOKUP($A19,L!$A$10:$Q$46,10,FALSE),IF($A19&lt;200,VLOOKUP($A19,M!$A$10:$Q$28,10,FALSE),IF($A19&lt;300,VLOOKUP($A19,S!$A$10:$Q$26,10,FALSE))))</f>
        <v>100</v>
      </c>
      <c r="J19" s="21">
        <f>IF($A19&lt;100,VLOOKUP($A19,L!$A$10:$Q$46,11,FALSE),IF($A19&lt;200,VLOOKUP($A19,M!$A$10:$Q$28,11,FALSE),IF($A19&lt;300,VLOOKUP($A19,S!$A$10:$Q$26,11,FALSE))))</f>
        <v>0</v>
      </c>
      <c r="K19" s="38">
        <f>IF(J19&gt;$J$8,J19-$J$8,0)</f>
        <v>0</v>
      </c>
      <c r="L19" s="39">
        <f>IF(J19&gt;$L$8,100,IF(I19=100,100,IF(I19=150,150,I19+K19)))</f>
        <v>100</v>
      </c>
      <c r="M19" s="20">
        <f aca="true" t="shared" si="2" ref="M19:N21">SUM(E19,I19)</f>
        <v>200</v>
      </c>
      <c r="N19" s="38">
        <f t="shared" si="2"/>
        <v>0</v>
      </c>
      <c r="O19" s="38">
        <f>SUM(H19,L19)</f>
        <v>200</v>
      </c>
      <c r="P19" s="62"/>
    </row>
    <row r="20" spans="1:16" ht="15" outlineLevel="1">
      <c r="A20" s="33">
        <v>23</v>
      </c>
      <c r="B20" s="21" t="str">
        <f>IF($A20&lt;100,VLOOKUP($A20,L!$A$10:$Q$46,2,FALSE),IF($A20&lt;200,VLOOKUP($A20,M!$A$10:$Q$28,2,FALSE),IF($A20&lt;300,VLOOKUP($A20,S!$A$10:$Q$26,2,FALSE))))</f>
        <v>Злобина Маргарита</v>
      </c>
      <c r="C20" s="21" t="str">
        <f>IF($A20&lt;100,VLOOKUP($A20,L!$A$10:$Q$46,4,FALSE),IF($A20&lt;200,VLOOKUP($A20,M!$A$10:$Q$28,4,FALSE),IF($A20&lt;300,VLOOKUP($A20,S!$A$10:$Q$26,4,FALSE))))</f>
        <v>малинуа</v>
      </c>
      <c r="D20" s="21" t="str">
        <f>IF($A20&lt;100,VLOOKUP($A20,L!$A$10:$Q$46,5,FALSE),IF($A20&lt;200,VLOOKUP($A20,M!$A$10:$Q$28,5,FALSE),IF($A20&lt;300,VLOOKUP($A20,S!$A$10:$Q$26,5,FALSE))))</f>
        <v>Геенна</v>
      </c>
      <c r="E20" s="20">
        <f>IF($A20&lt;100,VLOOKUP($A20,L!$A$10:$Q$46,6,FALSE),IF($A20&lt;200,VLOOKUP($A20,M!$A$10:$Q$28,6,FALSE),IF($A20&lt;300,VLOOKUP($A20,S!$A$10:$Q$26,6,FALSE))))</f>
        <v>5</v>
      </c>
      <c r="F20" s="21">
        <f>IF($A20&lt;100,VLOOKUP($A20,L!$A$10:$Q$46,7,FALSE),IF($A20&lt;200,VLOOKUP($A20,M!$A$10:$Q$28,7,FALSE),IF($A20&lt;300,VLOOKUP($A20,S!$A$10:$Q$26,7,FALSE))))</f>
        <v>45.6</v>
      </c>
      <c r="G20" s="38">
        <f>IF(F20&gt;$F$8,F20-$F$8,0)</f>
        <v>0</v>
      </c>
      <c r="H20" s="39">
        <f>IF(F20&gt;$H$8,100,IF(E20=100,100,IF(E20=150,150,E20+G20)))</f>
        <v>5</v>
      </c>
      <c r="I20" s="20">
        <f>IF($A20&lt;100,VLOOKUP($A20,L!$A$10:$Q$46,10,FALSE),IF($A20&lt;200,VLOOKUP($A20,M!$A$10:$Q$28,10,FALSE),IF($A20&lt;300,VLOOKUP($A20,S!$A$10:$Q$26,10,FALSE))))</f>
        <v>0</v>
      </c>
      <c r="J20" s="21">
        <f>IF($A20&lt;100,VLOOKUP($A20,L!$A$10:$Q$46,11,FALSE),IF($A20&lt;200,VLOOKUP($A20,M!$A$10:$Q$28,11,FALSE),IF($A20&lt;300,VLOOKUP($A20,S!$A$10:$Q$26,11,FALSE))))</f>
        <v>38.5</v>
      </c>
      <c r="K20" s="38">
        <f>IF(J20&gt;$J$8,J20-$J$8,0)</f>
        <v>0</v>
      </c>
      <c r="L20" s="39">
        <f>IF(J20&gt;$L$8,100,IF(I20=100,100,IF(I20=150,150,I20+K20)))</f>
        <v>0</v>
      </c>
      <c r="M20" s="20">
        <f t="shared" si="2"/>
        <v>5</v>
      </c>
      <c r="N20" s="38">
        <f t="shared" si="2"/>
        <v>84.1</v>
      </c>
      <c r="O20" s="38">
        <f>SUM(H20,L20)</f>
        <v>5</v>
      </c>
      <c r="P20" s="62"/>
    </row>
    <row r="21" spans="1:16" ht="15" outlineLevel="1">
      <c r="A21" s="34">
        <v>25</v>
      </c>
      <c r="B21" s="24" t="str">
        <f>IF($A21&lt;100,VLOOKUP($A21,L!$A$10:$Q$46,2,FALSE),IF($A21&lt;200,VLOOKUP($A21,M!$A$10:$Q$28,2,FALSE),IF($A21&lt;300,VLOOKUP($A21,S!$A$10:$Q$26,2,FALSE))))</f>
        <v>Бондарева Анна</v>
      </c>
      <c r="C21" s="24" t="str">
        <f>IF($A21&lt;100,VLOOKUP($A21,L!$A$10:$Q$46,4,FALSE),IF($A21&lt;200,VLOOKUP($A21,M!$A$10:$Q$28,4,FALSE),IF($A21&lt;300,VLOOKUP($A21,S!$A$10:$Q$26,4,FALSE))))</f>
        <v>б.к.</v>
      </c>
      <c r="D21" s="25" t="str">
        <f>IF($A21&lt;100,VLOOKUP($A21,L!$A$10:$Q$46,5,FALSE),IF($A21&lt;200,VLOOKUP($A21,M!$A$10:$Q$28,5,FALSE),IF($A21&lt;300,VLOOKUP($A21,S!$A$10:$Q$26,5,FALSE))))</f>
        <v>Беркут</v>
      </c>
      <c r="E21" s="23">
        <f>IF($A21&lt;100,VLOOKUP($A21,L!$A$10:$Q$46,6,FALSE),IF($A21&lt;200,VLOOKUP($A21,M!$A$10:$Q$28,6,FALSE),IF($A21&lt;300,VLOOKUP($A21,S!$A$10:$Q$26,6,FALSE))))</f>
        <v>10</v>
      </c>
      <c r="F21" s="21">
        <f>IF($A21&lt;100,VLOOKUP($A21,L!$A$10:$Q$46,7,FALSE),IF($A21&lt;200,VLOOKUP($A21,M!$A$10:$Q$28,7,FALSE),IF($A21&lt;300,VLOOKUP($A21,S!$A$10:$Q$26,7,FALSE))))</f>
        <v>41.1</v>
      </c>
      <c r="G21" s="40">
        <f>IF(F21&gt;$F$8,F21-$F$8,0)</f>
        <v>0</v>
      </c>
      <c r="H21" s="41">
        <f>IF(F21&gt;$H$8,100,IF(E21=100,100,IF(E21=150,150,E21+G21)))</f>
        <v>10</v>
      </c>
      <c r="I21" s="20">
        <f>IF($A21&lt;100,VLOOKUP($A21,L!$A$10:$Q$46,10,FALSE),IF($A21&lt;200,VLOOKUP($A21,M!$A$10:$Q$28,10,FALSE),IF($A21&lt;300,VLOOKUP($A21,S!$A$10:$Q$26,10,FALSE))))</f>
        <v>0</v>
      </c>
      <c r="J21" s="21">
        <f>IF($A21&lt;100,VLOOKUP($A21,L!$A$10:$Q$46,11,FALSE),IF($A21&lt;200,VLOOKUP($A21,M!$A$10:$Q$28,11,FALSE),IF($A21&lt;300,VLOOKUP($A21,S!$A$10:$Q$26,11,FALSE))))</f>
        <v>35.5</v>
      </c>
      <c r="K21" s="40">
        <f>IF(J21&gt;$J$8,J21-$J$8,0)</f>
        <v>0</v>
      </c>
      <c r="L21" s="41">
        <f>IF(J21&gt;$L$8,100,IF(I21=100,100,IF(I21=150,150,I21+K21)))</f>
        <v>0</v>
      </c>
      <c r="M21" s="23">
        <f t="shared" si="2"/>
        <v>10</v>
      </c>
      <c r="N21" s="40">
        <f t="shared" si="2"/>
        <v>76.6</v>
      </c>
      <c r="O21" s="40">
        <f>SUM(H21,L21)</f>
        <v>10</v>
      </c>
      <c r="P21" s="63"/>
    </row>
    <row r="22" spans="1:16" ht="18">
      <c r="A22" s="32"/>
      <c r="B22" s="31" t="s">
        <v>87</v>
      </c>
      <c r="C22" s="21"/>
      <c r="D22" s="22"/>
      <c r="E22" s="66">
        <f>SUM(E23:E25)</f>
        <v>210</v>
      </c>
      <c r="F22" s="67">
        <f>SUM(F23:F25)</f>
        <v>43.8</v>
      </c>
      <c r="G22" s="68"/>
      <c r="H22" s="69">
        <f>SUM(H23:H25)</f>
        <v>210</v>
      </c>
      <c r="I22" s="70">
        <f>SUM(I23:I25)</f>
        <v>25</v>
      </c>
      <c r="J22" s="67">
        <f>SUM(J23:J25)</f>
        <v>91.7</v>
      </c>
      <c r="K22" s="68"/>
      <c r="L22" s="69">
        <f>SUM(L23:L25)</f>
        <v>38.7</v>
      </c>
      <c r="M22" s="70">
        <f>SUM(M23:M25)</f>
        <v>235</v>
      </c>
      <c r="N22" s="67">
        <f>SUM(N23:N25)</f>
        <v>135.5</v>
      </c>
      <c r="O22" s="67">
        <f>SUM(O23:O25)</f>
        <v>248.7</v>
      </c>
      <c r="P22" s="62">
        <v>4</v>
      </c>
    </row>
    <row r="23" spans="1:16" ht="15" outlineLevel="1">
      <c r="A23" s="33">
        <v>15</v>
      </c>
      <c r="B23" s="21" t="str">
        <f>IF($A23&lt;100,VLOOKUP($A23,L!$A$10:$Q$46,2,FALSE),IF($A23&lt;200,VLOOKUP($A23,M!$A$10:$Q$28,2,FALSE),IF($A23&lt;300,VLOOKUP($A23,S!$A$10:$Q$26,2,FALSE))))</f>
        <v>Соловьева Полина</v>
      </c>
      <c r="C23" s="21" t="str">
        <f>IF($A23&lt;100,VLOOKUP($A23,L!$A$10:$Q$46,4,FALSE),IF($A23&lt;200,VLOOKUP($A23,M!$A$10:$Q$28,4,FALSE),IF($A23&lt;300,VLOOKUP($A23,S!$A$10:$Q$26,4,FALSE))))</f>
        <v>малинуа</v>
      </c>
      <c r="D23" s="21" t="str">
        <f>IF($A23&lt;100,VLOOKUP($A23,L!$A$10:$Q$46,5,FALSE),IF($A23&lt;200,VLOOKUP($A23,M!$A$10:$Q$28,5,FALSE),IF($A23&lt;300,VLOOKUP($A23,S!$A$10:$Q$26,5,FALSE))))</f>
        <v>Прада</v>
      </c>
      <c r="E23" s="20">
        <f>IF($A23&lt;100,VLOOKUP($A23,L!$A$10:$Q$46,6,FALSE),IF($A23&lt;200,VLOOKUP($A23,M!$A$10:$Q$28,6,FALSE),IF($A23&lt;300,VLOOKUP($A23,S!$A$10:$Q$26,6,FALSE))))</f>
        <v>100</v>
      </c>
      <c r="F23" s="21">
        <f>IF($A23&lt;100,VLOOKUP($A23,L!$A$10:$Q$46,7,FALSE),IF($A23&lt;200,VLOOKUP($A23,M!$A$10:$Q$28,7,FALSE),IF($A23&lt;300,VLOOKUP($A23,S!$A$10:$Q$26,7,FALSE))))</f>
        <v>0</v>
      </c>
      <c r="G23" s="38">
        <f>IF(F23&gt;$F$8,F23-$F$8,0)</f>
        <v>0</v>
      </c>
      <c r="H23" s="39">
        <f>IF(F23&gt;$H$8,100,IF(E23=100,100,IF(E23=150,150,E23+G23)))</f>
        <v>100</v>
      </c>
      <c r="I23" s="20">
        <f>IF($A23&lt;100,VLOOKUP($A23,L!$A$10:$Q$46,10,FALSE),IF($A23&lt;200,VLOOKUP($A23,M!$A$10:$Q$28,10,FALSE),IF($A23&lt;300,VLOOKUP($A23,S!$A$10:$Q$26,10,FALSE))))</f>
        <v>15</v>
      </c>
      <c r="J23" s="21">
        <f>IF($A23&lt;100,VLOOKUP($A23,L!$A$10:$Q$46,11,FALSE),IF($A23&lt;200,VLOOKUP($A23,M!$A$10:$Q$28,11,FALSE),IF($A23&lt;300,VLOOKUP($A23,S!$A$10:$Q$26,11,FALSE))))</f>
        <v>52.2</v>
      </c>
      <c r="K23" s="38">
        <f>IF(J23&gt;$J$8,J23-$J$8,0)</f>
        <v>13.200000000000003</v>
      </c>
      <c r="L23" s="39">
        <f>IF(J23&gt;$L$8,100,IF(I23=100,100,IF(I23=150,150,I23+K23)))</f>
        <v>28.200000000000003</v>
      </c>
      <c r="M23" s="20">
        <f aca="true" t="shared" si="3" ref="M23:N25">SUM(E23,I23)</f>
        <v>115</v>
      </c>
      <c r="N23" s="38">
        <f t="shared" si="3"/>
        <v>52.2</v>
      </c>
      <c r="O23" s="38">
        <f>SUM(H23,L23)</f>
        <v>128.2</v>
      </c>
      <c r="P23" s="62"/>
    </row>
    <row r="24" spans="1:16" ht="15" outlineLevel="1">
      <c r="A24" s="33">
        <v>18</v>
      </c>
      <c r="B24" s="21" t="str">
        <f>IF($A24&lt;100,VLOOKUP($A24,L!$A$10:$Q$46,2,FALSE),IF($A24&lt;200,VLOOKUP($A24,M!$A$10:$Q$28,2,FALSE),IF($A24&lt;300,VLOOKUP($A24,S!$A$10:$Q$26,2,FALSE))))</f>
        <v>Дружинина Ольга</v>
      </c>
      <c r="C24" s="21" t="str">
        <f>IF($A24&lt;100,VLOOKUP($A24,L!$A$10:$Q$46,4,FALSE),IF($A24&lt;200,VLOOKUP($A24,M!$A$10:$Q$28,4,FALSE),IF($A24&lt;300,VLOOKUP($A24,S!$A$10:$Q$26,4,FALSE))))</f>
        <v>б.к.</v>
      </c>
      <c r="D24" s="21" t="str">
        <f>IF($A24&lt;100,VLOOKUP($A24,L!$A$10:$Q$46,5,FALSE),IF($A24&lt;200,VLOOKUP($A24,M!$A$10:$Q$28,5,FALSE),IF($A24&lt;300,VLOOKUP($A24,S!$A$10:$Q$26,5,FALSE))))</f>
        <v>Глен</v>
      </c>
      <c r="E24" s="20">
        <f>IF($A24&lt;100,VLOOKUP($A24,L!$A$10:$Q$46,6,FALSE),IF($A24&lt;200,VLOOKUP($A24,M!$A$10:$Q$28,6,FALSE),IF($A24&lt;300,VLOOKUP($A24,S!$A$10:$Q$26,6,FALSE))))</f>
        <v>10</v>
      </c>
      <c r="F24" s="21">
        <f>IF($A24&lt;100,VLOOKUP($A24,L!$A$10:$Q$46,7,FALSE),IF($A24&lt;200,VLOOKUP($A24,M!$A$10:$Q$28,7,FALSE),IF($A24&lt;300,VLOOKUP($A24,S!$A$10:$Q$26,7,FALSE))))</f>
        <v>43.8</v>
      </c>
      <c r="G24" s="38">
        <f>IF(F24&gt;$F$8,F24-$F$8,0)</f>
        <v>0</v>
      </c>
      <c r="H24" s="39">
        <f>IF(F24&gt;$H$8,100,IF(E24=100,100,IF(E24=150,150,E24+G24)))</f>
        <v>10</v>
      </c>
      <c r="I24" s="20">
        <f>IF($A24&lt;100,VLOOKUP($A24,L!$A$10:$Q$46,10,FALSE),IF($A24&lt;200,VLOOKUP($A24,M!$A$10:$Q$28,10,FALSE),IF($A24&lt;300,VLOOKUP($A24,S!$A$10:$Q$26,10,FALSE))))</f>
        <v>10</v>
      </c>
      <c r="J24" s="21">
        <f>IF($A24&lt;100,VLOOKUP($A24,L!$A$10:$Q$46,11,FALSE),IF($A24&lt;200,VLOOKUP($A24,M!$A$10:$Q$28,11,FALSE),IF($A24&lt;300,VLOOKUP($A24,S!$A$10:$Q$26,11,FALSE))))</f>
        <v>39.5</v>
      </c>
      <c r="K24" s="38">
        <f>IF(J24&gt;$J$8,J24-$J$8,0)</f>
        <v>0.5</v>
      </c>
      <c r="L24" s="39">
        <f>IF(J24&gt;$L$8,100,IF(I24=100,100,IF(I24=150,150,I24+K24)))</f>
        <v>10.5</v>
      </c>
      <c r="M24" s="20">
        <f t="shared" si="3"/>
        <v>20</v>
      </c>
      <c r="N24" s="38">
        <f t="shared" si="3"/>
        <v>83.3</v>
      </c>
      <c r="O24" s="38">
        <f>SUM(H24,L24)</f>
        <v>20.5</v>
      </c>
      <c r="P24" s="62"/>
    </row>
    <row r="25" spans="1:16" ht="15" outlineLevel="1">
      <c r="A25" s="34">
        <v>24</v>
      </c>
      <c r="B25" s="24" t="str">
        <f>IF($A25&lt;100,VLOOKUP($A25,L!$A$10:$Q$46,2,FALSE),IF($A25&lt;200,VLOOKUP($A25,M!$A$10:$Q$28,2,FALSE),IF($A25&lt;300,VLOOKUP($A25,S!$A$10:$Q$26,2,FALSE))))</f>
        <v>Дружинин Алексей</v>
      </c>
      <c r="C25" s="24" t="str">
        <f>IF($A25&lt;100,VLOOKUP($A25,L!$A$10:$Q$46,4,FALSE),IF($A25&lt;200,VLOOKUP($A25,M!$A$10:$Q$28,4,FALSE),IF($A25&lt;300,VLOOKUP($A25,S!$A$10:$Q$26,4,FALSE))))</f>
        <v>малинуа</v>
      </c>
      <c r="D25" s="25" t="str">
        <f>IF($A25&lt;100,VLOOKUP($A25,L!$A$10:$Q$46,5,FALSE),IF($A25&lt;200,VLOOKUP($A25,M!$A$10:$Q$28,5,FALSE),IF($A25&lt;300,VLOOKUP($A25,S!$A$10:$Q$26,5,FALSE))))</f>
        <v>АйКэнДу</v>
      </c>
      <c r="E25" s="23">
        <f>IF($A25&lt;100,VLOOKUP($A25,L!$A$10:$Q$46,6,FALSE),IF($A25&lt;200,VLOOKUP($A25,M!$A$10:$Q$28,6,FALSE),IF($A25&lt;300,VLOOKUP($A25,S!$A$10:$Q$26,6,FALSE))))</f>
        <v>100</v>
      </c>
      <c r="F25" s="21">
        <f>IF($A25&lt;100,VLOOKUP($A25,L!$A$10:$Q$46,7,FALSE),IF($A25&lt;200,VLOOKUP($A25,M!$A$10:$Q$28,7,FALSE),IF($A25&lt;300,VLOOKUP($A25,S!$A$10:$Q$26,7,FALSE))))</f>
        <v>0</v>
      </c>
      <c r="G25" s="40">
        <f>IF(F25&gt;$F$8,F25-$F$8,0)</f>
        <v>0</v>
      </c>
      <c r="H25" s="41">
        <f>IF(F25&gt;$H$8,100,IF(E25=100,100,IF(E25=150,150,E25+G25)))</f>
        <v>100</v>
      </c>
      <c r="I25" s="20">
        <f>IF($A25&lt;100,VLOOKUP($A25,L!$A$10:$Q$46,10,FALSE),IF($A25&lt;200,VLOOKUP($A25,M!$A$10:$Q$28,10,FALSE),IF($A25&lt;300,VLOOKUP($A25,S!$A$10:$Q$26,10,FALSE))))</f>
        <v>0</v>
      </c>
      <c r="J25" s="21">
        <f>IF($A25&lt;100,VLOOKUP($A25,L!$A$10:$Q$46,11,FALSE),IF($A25&lt;200,VLOOKUP($A25,M!$A$10:$Q$28,11,FALSE),IF($A25&lt;300,VLOOKUP($A25,S!$A$10:$Q$26,11,FALSE))))</f>
        <v>0</v>
      </c>
      <c r="K25" s="40">
        <f>IF(J25&gt;$J$8,J25-$J$8,0)</f>
        <v>0</v>
      </c>
      <c r="L25" s="41">
        <f>IF(J25&gt;$L$8,100,IF(I25=100,100,IF(I25=150,150,I25+K25)))</f>
        <v>0</v>
      </c>
      <c r="M25" s="23">
        <f t="shared" si="3"/>
        <v>100</v>
      </c>
      <c r="N25" s="40">
        <f t="shared" si="3"/>
        <v>0</v>
      </c>
      <c r="O25" s="40">
        <f>SUM(H25,L25)</f>
        <v>100</v>
      </c>
      <c r="P25" s="63"/>
    </row>
    <row r="26" spans="1:16" ht="18">
      <c r="A26" s="32"/>
      <c r="B26" s="31" t="s">
        <v>69</v>
      </c>
      <c r="C26" s="21"/>
      <c r="D26" s="22"/>
      <c r="E26" s="66">
        <f>SUM(E27:E29)</f>
        <v>105</v>
      </c>
      <c r="F26" s="67">
        <f>SUM(F27:F29)</f>
        <v>75</v>
      </c>
      <c r="G26" s="68"/>
      <c r="H26" s="69">
        <f>SUM(H27:H29)</f>
        <v>105</v>
      </c>
      <c r="I26" s="70">
        <f>SUM(I27:I29)</f>
        <v>205</v>
      </c>
      <c r="J26" s="67">
        <f>SUM(J27:J29)</f>
        <v>34.4</v>
      </c>
      <c r="K26" s="68"/>
      <c r="L26" s="69">
        <f>SUM(L27:L29)</f>
        <v>205</v>
      </c>
      <c r="M26" s="70">
        <f>SUM(M27:M29)</f>
        <v>310</v>
      </c>
      <c r="N26" s="67">
        <f>SUM(N27:N29)</f>
        <v>109.39999999999999</v>
      </c>
      <c r="O26" s="67">
        <f>SUM(O27:O29)</f>
        <v>310</v>
      </c>
      <c r="P26" s="62">
        <v>5</v>
      </c>
    </row>
    <row r="27" spans="1:16" ht="15" outlineLevel="1">
      <c r="A27" s="33">
        <v>8</v>
      </c>
      <c r="B27" s="21" t="str">
        <f>IF($A27&lt;100,VLOOKUP($A27,L!$A$10:$Q$46,2,FALSE),IF($A27&lt;200,VLOOKUP($A27,M!$A$10:$Q$28,2,FALSE),IF($A27&lt;300,VLOOKUP($A27,S!$A$10:$Q$26,2,FALSE))))</f>
        <v>Маленьких Юлия</v>
      </c>
      <c r="C27" s="21" t="str">
        <f>IF($A27&lt;100,VLOOKUP($A27,L!$A$10:$Q$46,4,FALSE),IF($A27&lt;200,VLOOKUP($A27,M!$A$10:$Q$28,4,FALSE),IF($A27&lt;300,VLOOKUP($A27,S!$A$10:$Q$26,4,FALSE))))</f>
        <v>б.к.</v>
      </c>
      <c r="D27" s="21" t="str">
        <f>IF($A27&lt;100,VLOOKUP($A27,L!$A$10:$Q$46,5,FALSE),IF($A27&lt;200,VLOOKUP($A27,M!$A$10:$Q$28,5,FALSE),IF($A27&lt;300,VLOOKUP($A27,S!$A$10:$Q$26,5,FALSE))))</f>
        <v>Везунчик</v>
      </c>
      <c r="E27" s="20">
        <f>IF($A27&lt;100,VLOOKUP($A27,L!$A$10:$Q$46,6,FALSE),IF($A27&lt;200,VLOOKUP($A27,M!$A$10:$Q$28,6,FALSE),IF($A27&lt;300,VLOOKUP($A27,S!$A$10:$Q$26,6,FALSE))))</f>
        <v>5</v>
      </c>
      <c r="F27" s="21">
        <f>IF($A27&lt;100,VLOOKUP($A27,L!$A$10:$Q$46,7,FALSE),IF($A27&lt;200,VLOOKUP($A27,M!$A$10:$Q$28,7,FALSE),IF($A27&lt;300,VLOOKUP($A27,S!$A$10:$Q$26,7,FALSE))))</f>
        <v>37.7</v>
      </c>
      <c r="G27" s="38">
        <f>IF(F27&gt;$F$8,F27-$F$8,0)</f>
        <v>0</v>
      </c>
      <c r="H27" s="39">
        <f>IF(F27&gt;$H$8,100,IF(E27=100,100,IF(E27=150,150,E27+G27)))</f>
        <v>5</v>
      </c>
      <c r="I27" s="20">
        <f>IF($A27&lt;100,VLOOKUP($A27,L!$A$10:$Q$46,10,FALSE),IF($A27&lt;200,VLOOKUP($A27,M!$A$10:$Q$28,10,FALSE),IF($A27&lt;300,VLOOKUP($A27,S!$A$10:$Q$26,10,FALSE))))</f>
        <v>5</v>
      </c>
      <c r="J27" s="21">
        <f>IF($A27&lt;100,VLOOKUP($A27,L!$A$10:$Q$46,11,FALSE),IF($A27&lt;200,VLOOKUP($A27,M!$A$10:$Q$28,11,FALSE),IF($A27&lt;300,VLOOKUP($A27,S!$A$10:$Q$26,11,FALSE))))</f>
        <v>34.4</v>
      </c>
      <c r="K27" s="38">
        <f>IF(J27&gt;$J$8,J27-$J$8,0)</f>
        <v>0</v>
      </c>
      <c r="L27" s="39">
        <f>IF(J27&gt;$L$8,100,IF(I27=100,100,IF(I27=150,150,I27+K27)))</f>
        <v>5</v>
      </c>
      <c r="M27" s="20">
        <f aca="true" t="shared" si="4" ref="M27:N29">SUM(E27,I27)</f>
        <v>10</v>
      </c>
      <c r="N27" s="38">
        <f t="shared" si="4"/>
        <v>72.1</v>
      </c>
      <c r="O27" s="38">
        <f>SUM(H27,L27)</f>
        <v>10</v>
      </c>
      <c r="P27" s="62"/>
    </row>
    <row r="28" spans="1:16" ht="15" outlineLevel="1">
      <c r="A28" s="33">
        <v>4</v>
      </c>
      <c r="B28" s="21" t="str">
        <f>IF($A28&lt;100,VLOOKUP($A28,L!$A$10:$Q$46,2,FALSE),IF($A28&lt;200,VLOOKUP($A28,M!$A$10:$Q$28,2,FALSE),IF($A28&lt;300,VLOOKUP($A28,S!$A$10:$Q$26,2,FALSE))))</f>
        <v>Зворыгина Любовь</v>
      </c>
      <c r="C28" s="21" t="str">
        <f>IF($A28&lt;100,VLOOKUP($A28,L!$A$10:$Q$46,4,FALSE),IF($A28&lt;200,VLOOKUP($A28,M!$A$10:$Q$28,4,FALSE),IF($A28&lt;300,VLOOKUP($A28,S!$A$10:$Q$26,4,FALSE))))</f>
        <v>б.к.</v>
      </c>
      <c r="D28" s="21" t="str">
        <f>IF($A28&lt;100,VLOOKUP($A28,L!$A$10:$Q$46,5,FALSE),IF($A28&lt;200,VLOOKUP($A28,M!$A$10:$Q$28,5,FALSE),IF($A28&lt;300,VLOOKUP($A28,S!$A$10:$Q$26,5,FALSE))))</f>
        <v>Элвис</v>
      </c>
      <c r="E28" s="20">
        <f>IF($A28&lt;100,VLOOKUP($A28,L!$A$10:$Q$46,6,FALSE),IF($A28&lt;200,VLOOKUP($A28,M!$A$10:$Q$28,6,FALSE),IF($A28&lt;300,VLOOKUP($A28,S!$A$10:$Q$26,6,FALSE))))</f>
        <v>100</v>
      </c>
      <c r="F28" s="21">
        <f>IF($A28&lt;100,VLOOKUP($A28,L!$A$10:$Q$46,7,FALSE),IF($A28&lt;200,VLOOKUP($A28,M!$A$10:$Q$28,7,FALSE),IF($A28&lt;300,VLOOKUP($A28,S!$A$10:$Q$26,7,FALSE))))</f>
        <v>0</v>
      </c>
      <c r="G28" s="38">
        <f>IF(F28&gt;$F$8,F28-$F$8,0)</f>
        <v>0</v>
      </c>
      <c r="H28" s="39">
        <f>IF(F28&gt;$H$8,100,IF(E28=100,100,IF(E28=150,150,E28+G28)))</f>
        <v>100</v>
      </c>
      <c r="I28" s="20">
        <f>IF($A28&lt;100,VLOOKUP($A28,L!$A$10:$Q$46,10,FALSE),IF($A28&lt;200,VLOOKUP($A28,M!$A$10:$Q$28,10,FALSE),IF($A28&lt;300,VLOOKUP($A28,S!$A$10:$Q$26,10,FALSE))))</f>
        <v>100</v>
      </c>
      <c r="J28" s="21">
        <f>IF($A28&lt;100,VLOOKUP($A28,L!$A$10:$Q$46,11,FALSE),IF($A28&lt;200,VLOOKUP($A28,M!$A$10:$Q$28,11,FALSE),IF($A28&lt;300,VLOOKUP($A28,S!$A$10:$Q$26,11,FALSE))))</f>
        <v>0</v>
      </c>
      <c r="K28" s="38">
        <f>IF(J28&gt;$J$8,J28-$J$8,0)</f>
        <v>0</v>
      </c>
      <c r="L28" s="39">
        <f>IF(J28&gt;$L$8,100,IF(I28=100,100,IF(I28=150,150,I28+K28)))</f>
        <v>100</v>
      </c>
      <c r="M28" s="20">
        <f t="shared" si="4"/>
        <v>200</v>
      </c>
      <c r="N28" s="38">
        <f t="shared" si="4"/>
        <v>0</v>
      </c>
      <c r="O28" s="38">
        <f>SUM(H28,L28)</f>
        <v>200</v>
      </c>
      <c r="P28" s="62"/>
    </row>
    <row r="29" spans="1:16" ht="15" outlineLevel="1">
      <c r="A29" s="34">
        <v>16</v>
      </c>
      <c r="B29" s="24" t="str">
        <f>IF($A29&lt;100,VLOOKUP($A29,L!$A$10:$Q$46,2,FALSE),IF($A29&lt;200,VLOOKUP($A29,M!$A$10:$Q$28,2,FALSE),IF($A29&lt;300,VLOOKUP($A29,S!$A$10:$Q$26,2,FALSE))))</f>
        <v>Штернберг Наталья</v>
      </c>
      <c r="C29" s="24" t="str">
        <f>IF($A29&lt;100,VLOOKUP($A29,L!$A$10:$Q$46,4,FALSE),IF($A29&lt;200,VLOOKUP($A29,M!$A$10:$Q$28,4,FALSE),IF($A29&lt;300,VLOOKUP($A29,S!$A$10:$Q$26,4,FALSE))))</f>
        <v>б.к.</v>
      </c>
      <c r="D29" s="25" t="str">
        <f>IF($A29&lt;100,VLOOKUP($A29,L!$A$10:$Q$46,5,FALSE),IF($A29&lt;200,VLOOKUP($A29,M!$A$10:$Q$28,5,FALSE),IF($A29&lt;300,VLOOKUP($A29,S!$A$10:$Q$26,5,FALSE))))</f>
        <v>Феррари</v>
      </c>
      <c r="E29" s="23">
        <f>IF($A29&lt;100,VLOOKUP($A29,L!$A$10:$Q$46,6,FALSE),IF($A29&lt;200,VLOOKUP($A29,M!$A$10:$Q$28,6,FALSE),IF($A29&lt;300,VLOOKUP($A29,S!$A$10:$Q$26,6,FALSE))))</f>
        <v>0</v>
      </c>
      <c r="F29" s="21">
        <f>IF($A29&lt;100,VLOOKUP($A29,L!$A$10:$Q$46,7,FALSE),IF($A29&lt;200,VLOOKUP($A29,M!$A$10:$Q$28,7,FALSE),IF($A29&lt;300,VLOOKUP($A29,S!$A$10:$Q$26,7,FALSE))))</f>
        <v>37.3</v>
      </c>
      <c r="G29" s="40">
        <f>IF(F29&gt;$F$8,F29-$F$8,0)</f>
        <v>0</v>
      </c>
      <c r="H29" s="41">
        <f>IF(F29&gt;$H$8,100,IF(E29=100,100,IF(E29=150,150,E29+G29)))</f>
        <v>0</v>
      </c>
      <c r="I29" s="20">
        <f>IF($A29&lt;100,VLOOKUP($A29,L!$A$10:$Q$46,10,FALSE),IF($A29&lt;200,VLOOKUP($A29,M!$A$10:$Q$28,10,FALSE),IF($A29&lt;300,VLOOKUP($A29,S!$A$10:$Q$26,10,FALSE))))</f>
        <v>100</v>
      </c>
      <c r="J29" s="21">
        <f>IF($A29&lt;100,VLOOKUP($A29,L!$A$10:$Q$46,11,FALSE),IF($A29&lt;200,VLOOKUP($A29,M!$A$10:$Q$28,11,FALSE),IF($A29&lt;300,VLOOKUP($A29,S!$A$10:$Q$26,11,FALSE))))</f>
        <v>0</v>
      </c>
      <c r="K29" s="40">
        <f>IF(J29&gt;$J$8,J29-$J$8,0)</f>
        <v>0</v>
      </c>
      <c r="L29" s="41">
        <f>IF(J29&gt;$L$8,100,IF(I29=100,100,IF(I29=150,150,I29+K29)))</f>
        <v>100</v>
      </c>
      <c r="M29" s="23">
        <f t="shared" si="4"/>
        <v>100</v>
      </c>
      <c r="N29" s="40">
        <f t="shared" si="4"/>
        <v>37.3</v>
      </c>
      <c r="O29" s="40">
        <f>SUM(H29,L29)</f>
        <v>100</v>
      </c>
      <c r="P29" s="63"/>
    </row>
    <row r="30" spans="1:16" ht="18">
      <c r="A30" s="32"/>
      <c r="B30" s="31" t="s">
        <v>86</v>
      </c>
      <c r="C30" s="21"/>
      <c r="D30" s="22"/>
      <c r="E30" s="66">
        <f>SUM(E31:E33)</f>
        <v>215</v>
      </c>
      <c r="F30" s="67">
        <f>SUM(F31:F33)</f>
        <v>41.7</v>
      </c>
      <c r="G30" s="68"/>
      <c r="H30" s="69">
        <f>SUM(H31:H33)</f>
        <v>215</v>
      </c>
      <c r="I30" s="70">
        <f>SUM(I31:I33)</f>
        <v>135</v>
      </c>
      <c r="J30" s="67">
        <f>SUM(J31:J33)</f>
        <v>79.6</v>
      </c>
      <c r="K30" s="68"/>
      <c r="L30" s="69">
        <f>SUM(L31:L33)</f>
        <v>136.6</v>
      </c>
      <c r="M30" s="70">
        <f>SUM(M31:M33)</f>
        <v>350</v>
      </c>
      <c r="N30" s="67">
        <f>SUM(N31:N33)</f>
        <v>121.30000000000001</v>
      </c>
      <c r="O30" s="67">
        <f>SUM(O31:O33)</f>
        <v>351.6</v>
      </c>
      <c r="P30" s="62">
        <v>6</v>
      </c>
    </row>
    <row r="31" spans="1:16" ht="15" outlineLevel="1">
      <c r="A31" s="33">
        <v>5</v>
      </c>
      <c r="B31" s="21" t="str">
        <f>IF($A31&lt;100,VLOOKUP($A31,L!$A$10:$Q$46,2,FALSE),IF($A31&lt;200,VLOOKUP($A31,M!$A$10:$Q$28,2,FALSE),IF($A31&lt;300,VLOOKUP($A31,S!$A$10:$Q$26,2,FALSE))))</f>
        <v>Пшеничникова Мария</v>
      </c>
      <c r="C31" s="21" t="str">
        <f>IF($A31&lt;100,VLOOKUP($A31,L!$A$10:$Q$46,4,FALSE),IF($A31&lt;200,VLOOKUP($A31,M!$A$10:$Q$28,4,FALSE),IF($A31&lt;300,VLOOKUP($A31,S!$A$10:$Q$26,4,FALSE))))</f>
        <v>б.к.</v>
      </c>
      <c r="D31" s="21" t="str">
        <f>IF($A31&lt;100,VLOOKUP($A31,L!$A$10:$Q$46,5,FALSE),IF($A31&lt;200,VLOOKUP($A31,M!$A$10:$Q$28,5,FALSE),IF($A31&lt;300,VLOOKUP($A31,S!$A$10:$Q$26,5,FALSE))))</f>
        <v>Виртуоз</v>
      </c>
      <c r="E31" s="20">
        <f>IF($A31&lt;100,VLOOKUP($A31,L!$A$10:$Q$46,6,FALSE),IF($A31&lt;200,VLOOKUP($A31,M!$A$10:$Q$28,6,FALSE),IF($A31&lt;300,VLOOKUP($A31,S!$A$10:$Q$26,6,FALSE))))</f>
        <v>100</v>
      </c>
      <c r="F31" s="21">
        <f>IF($A31&lt;100,VLOOKUP($A31,L!$A$10:$Q$46,7,FALSE),IF($A31&lt;200,VLOOKUP($A31,M!$A$10:$Q$28,7,FALSE),IF($A31&lt;300,VLOOKUP($A31,S!$A$10:$Q$26,7,FALSE))))</f>
        <v>0</v>
      </c>
      <c r="G31" s="38">
        <f>IF(F31&gt;$F$8,F31-$F$8,0)</f>
        <v>0</v>
      </c>
      <c r="H31" s="39">
        <f>IF(F31&gt;$H$8,100,IF(E31=100,100,IF(E31=150,150,E31+G31)))</f>
        <v>100</v>
      </c>
      <c r="I31" s="20">
        <f>IF($A31&lt;100,VLOOKUP($A31,L!$A$10:$Q$46,10,FALSE),IF($A31&lt;200,VLOOKUP($A31,M!$A$10:$Q$28,10,FALSE),IF($A31&lt;300,VLOOKUP($A31,S!$A$10:$Q$26,10,FALSE))))</f>
        <v>100</v>
      </c>
      <c r="J31" s="21">
        <f>IF($A31&lt;100,VLOOKUP($A31,L!$A$10:$Q$46,11,FALSE),IF($A31&lt;200,VLOOKUP($A31,M!$A$10:$Q$28,11,FALSE),IF($A31&lt;300,VLOOKUP($A31,S!$A$10:$Q$26,11,FALSE))))</f>
        <v>0</v>
      </c>
      <c r="K31" s="38">
        <f>IF(J31&gt;$J$8,J31-$J$8,0)</f>
        <v>0</v>
      </c>
      <c r="L31" s="39">
        <f>IF(J31&gt;$L$8,100,IF(I31=100,100,IF(I31=150,150,I31+K31)))</f>
        <v>100</v>
      </c>
      <c r="M31" s="20">
        <f aca="true" t="shared" si="5" ref="M31:N33">SUM(E31,I31)</f>
        <v>200</v>
      </c>
      <c r="N31" s="38">
        <f t="shared" si="5"/>
        <v>0</v>
      </c>
      <c r="O31" s="38">
        <f>SUM(H31,L31)</f>
        <v>200</v>
      </c>
      <c r="P31" s="62"/>
    </row>
    <row r="32" spans="1:16" ht="15" outlineLevel="1">
      <c r="A32" s="33">
        <v>13</v>
      </c>
      <c r="B32" s="21" t="str">
        <f>IF($A32&lt;100,VLOOKUP($A32,L!$A$10:$Q$46,2,FALSE),IF($A32&lt;200,VLOOKUP($A32,M!$A$10:$Q$28,2,FALSE),IF($A32&lt;300,VLOOKUP($A32,S!$A$10:$Q$26,2,FALSE))))</f>
        <v>Зворыгина Любовь</v>
      </c>
      <c r="C32" s="21" t="str">
        <f>IF($A32&lt;100,VLOOKUP($A32,L!$A$10:$Q$46,4,FALSE),IF($A32&lt;200,VLOOKUP($A32,M!$A$10:$Q$28,4,FALSE),IF($A32&lt;300,VLOOKUP($A32,S!$A$10:$Q$26,4,FALSE))))</f>
        <v>б.к.</v>
      </c>
      <c r="D32" s="21" t="str">
        <f>IF($A32&lt;100,VLOOKUP($A32,L!$A$10:$Q$46,5,FALSE),IF($A32&lt;200,VLOOKUP($A32,M!$A$10:$Q$28,5,FALSE),IF($A32&lt;300,VLOOKUP($A32,S!$A$10:$Q$26,5,FALSE))))</f>
        <v>Грег</v>
      </c>
      <c r="E32" s="20">
        <f>IF($A32&lt;100,VLOOKUP($A32,L!$A$10:$Q$46,6,FALSE),IF($A32&lt;200,VLOOKUP($A32,M!$A$10:$Q$28,6,FALSE),IF($A32&lt;300,VLOOKUP($A32,S!$A$10:$Q$26,6,FALSE))))</f>
        <v>100</v>
      </c>
      <c r="F32" s="21">
        <f>IF($A32&lt;100,VLOOKUP($A32,L!$A$10:$Q$46,7,FALSE),IF($A32&lt;200,VLOOKUP($A32,M!$A$10:$Q$28,7,FALSE),IF($A32&lt;300,VLOOKUP($A32,S!$A$10:$Q$26,7,FALSE))))</f>
        <v>0</v>
      </c>
      <c r="G32" s="38">
        <f>IF(F32&gt;$F$8,F32-$F$8,0)</f>
        <v>0</v>
      </c>
      <c r="H32" s="39">
        <f>IF(F32&gt;$H$8,100,IF(E32=100,100,IF(E32=150,150,E32+G32)))</f>
        <v>100</v>
      </c>
      <c r="I32" s="20">
        <f>IF($A32&lt;100,VLOOKUP($A32,L!$A$10:$Q$46,10,FALSE),IF($A32&lt;200,VLOOKUP($A32,M!$A$10:$Q$28,10,FALSE),IF($A32&lt;300,VLOOKUP($A32,S!$A$10:$Q$26,10,FALSE))))</f>
        <v>10</v>
      </c>
      <c r="J32" s="21">
        <f>IF($A32&lt;100,VLOOKUP($A32,L!$A$10:$Q$46,11,FALSE),IF($A32&lt;200,VLOOKUP($A32,M!$A$10:$Q$28,11,FALSE),IF($A32&lt;300,VLOOKUP($A32,S!$A$10:$Q$26,11,FALSE))))</f>
        <v>40.6</v>
      </c>
      <c r="K32" s="38">
        <f>IF(J32&gt;$J$8,J32-$J$8,0)</f>
        <v>1.6000000000000014</v>
      </c>
      <c r="L32" s="39">
        <f>IF(J32&gt;$L$8,100,IF(I32=100,100,IF(I32=150,150,I32+K32)))</f>
        <v>11.600000000000001</v>
      </c>
      <c r="M32" s="20">
        <f t="shared" si="5"/>
        <v>110</v>
      </c>
      <c r="N32" s="38">
        <f t="shared" si="5"/>
        <v>40.6</v>
      </c>
      <c r="O32" s="38">
        <f>SUM(H32,L32)</f>
        <v>111.6</v>
      </c>
      <c r="P32" s="62"/>
    </row>
    <row r="33" spans="1:16" ht="15" outlineLevel="1">
      <c r="A33" s="34">
        <v>17</v>
      </c>
      <c r="B33" s="24" t="str">
        <f>IF($A33&lt;100,VLOOKUP($A33,L!$A$10:$Q$46,2,FALSE),IF($A33&lt;200,VLOOKUP($A33,M!$A$10:$Q$28,2,FALSE),IF($A33&lt;300,VLOOKUP($A33,S!$A$10:$Q$26,2,FALSE))))</f>
        <v>Попова Дарья</v>
      </c>
      <c r="C33" s="24" t="str">
        <f>IF($A33&lt;100,VLOOKUP($A33,L!$A$10:$Q$46,4,FALSE),IF($A33&lt;200,VLOOKUP($A33,M!$A$10:$Q$28,4,FALSE),IF($A33&lt;300,VLOOKUP($A33,S!$A$10:$Q$26,4,FALSE))))</f>
        <v>б.к.</v>
      </c>
      <c r="D33" s="25" t="str">
        <f>IF($A33&lt;100,VLOOKUP($A33,L!$A$10:$Q$46,5,FALSE),IF($A33&lt;200,VLOOKUP($A33,M!$A$10:$Q$28,5,FALSE),IF($A33&lt;300,VLOOKUP($A33,S!$A$10:$Q$26,5,FALSE))))</f>
        <v>Вестерн</v>
      </c>
      <c r="E33" s="23">
        <f>IF($A33&lt;100,VLOOKUP($A33,L!$A$10:$Q$46,6,FALSE),IF($A33&lt;200,VLOOKUP($A33,M!$A$10:$Q$28,6,FALSE),IF($A33&lt;300,VLOOKUP($A33,S!$A$10:$Q$26,6,FALSE))))</f>
        <v>15</v>
      </c>
      <c r="F33" s="24">
        <f>IF($A33&lt;100,VLOOKUP($A33,L!$A$10:$Q$46,7,FALSE),IF($A33&lt;200,VLOOKUP($A33,M!$A$10:$Q$28,7,FALSE),IF($A33&lt;300,VLOOKUP($A33,S!$A$10:$Q$26,7,FALSE))))</f>
        <v>41.7</v>
      </c>
      <c r="G33" s="40">
        <f>IF(F33&gt;$F$8,F33-$F$8,0)</f>
        <v>0</v>
      </c>
      <c r="H33" s="41">
        <f>IF(F33&gt;$H$8,100,IF(E33=100,100,IF(E33=150,150,E33+G33)))</f>
        <v>15</v>
      </c>
      <c r="I33" s="23">
        <f>IF($A33&lt;100,VLOOKUP($A33,L!$A$10:$Q$46,10,FALSE),IF($A33&lt;200,VLOOKUP($A33,M!$A$10:$Q$28,10,FALSE),IF($A33&lt;300,VLOOKUP($A33,S!$A$10:$Q$26,10,FALSE))))</f>
        <v>25</v>
      </c>
      <c r="J33" s="24">
        <f>IF($A33&lt;100,VLOOKUP($A33,L!$A$10:$Q$46,11,FALSE),IF($A33&lt;200,VLOOKUP($A33,M!$A$10:$Q$28,11,FALSE),IF($A33&lt;300,VLOOKUP($A33,S!$A$10:$Q$26,11,FALSE))))</f>
        <v>39</v>
      </c>
      <c r="K33" s="40">
        <f>IF(J33&gt;$J$8,J33-$J$8,0)</f>
        <v>0</v>
      </c>
      <c r="L33" s="41">
        <f>IF(J33&gt;$L$8,100,IF(I33=100,100,IF(I33=150,150,I33+K33)))</f>
        <v>25</v>
      </c>
      <c r="M33" s="23">
        <f t="shared" si="5"/>
        <v>40</v>
      </c>
      <c r="N33" s="40">
        <f t="shared" si="5"/>
        <v>80.7</v>
      </c>
      <c r="O33" s="40">
        <f>SUM(H33,L33)</f>
        <v>40</v>
      </c>
      <c r="P33" s="63"/>
    </row>
    <row r="34" spans="1:16" ht="18">
      <c r="A34" s="32"/>
      <c r="B34" s="31" t="s">
        <v>179</v>
      </c>
      <c r="C34" s="21"/>
      <c r="D34" s="22"/>
      <c r="E34" s="66">
        <f>SUM(E35:E37)</f>
        <v>200</v>
      </c>
      <c r="F34" s="67">
        <f>SUM(F35:F37)</f>
        <v>51.5</v>
      </c>
      <c r="G34" s="68"/>
      <c r="H34" s="69">
        <f>SUM(H35:H37)</f>
        <v>205.5</v>
      </c>
      <c r="I34" s="70">
        <f>SUM(I35:I37)</f>
        <v>205</v>
      </c>
      <c r="J34" s="67">
        <f>SUM(J35:J37)</f>
        <v>46.7</v>
      </c>
      <c r="K34" s="68"/>
      <c r="L34" s="69">
        <f>SUM(L35:L37)</f>
        <v>212.7</v>
      </c>
      <c r="M34" s="70">
        <f>SUM(M35:M37)</f>
        <v>405</v>
      </c>
      <c r="N34" s="67">
        <f>SUM(N35:N37)</f>
        <v>98.2</v>
      </c>
      <c r="O34" s="67">
        <f>SUM(O35:O37)</f>
        <v>418.2</v>
      </c>
      <c r="P34" s="62">
        <v>7</v>
      </c>
    </row>
    <row r="35" spans="1:16" ht="15" outlineLevel="1">
      <c r="A35" s="33">
        <v>1</v>
      </c>
      <c r="B35" s="21" t="str">
        <f>IF($A35&lt;100,VLOOKUP($A35,L!$A$10:$Q$46,2,FALSE),IF($A35&lt;200,VLOOKUP($A35,M!$A$10:$Q$28,2,FALSE),IF($A35&lt;300,VLOOKUP($A35,S!$A$10:$Q$26,2,FALSE))))</f>
        <v>Кудрина Анна</v>
      </c>
      <c r="C35" s="21" t="str">
        <f>IF($A35&lt;100,VLOOKUP($A35,L!$A$10:$Q$46,4,FALSE),IF($A35&lt;200,VLOOKUP($A35,M!$A$10:$Q$28,4,FALSE),IF($A35&lt;300,VLOOKUP($A35,S!$A$10:$Q$26,4,FALSE))))</f>
        <v>б.к.</v>
      </c>
      <c r="D35" s="21" t="str">
        <f>IF($A35&lt;100,VLOOKUP($A35,L!$A$10:$Q$46,5,FALSE),IF($A35&lt;200,VLOOKUP($A35,M!$A$10:$Q$28,5,FALSE),IF($A35&lt;300,VLOOKUP($A35,S!$A$10:$Q$26,5,FALSE))))</f>
        <v>Мобиле</v>
      </c>
      <c r="E35" s="20">
        <f>IF($A35&lt;100,VLOOKUP($A35,L!$A$10:$Q$46,6,FALSE),IF($A35&lt;200,VLOOKUP($A35,M!$A$10:$Q$28,6,FALSE),IF($A35&lt;300,VLOOKUP($A35,S!$A$10:$Q$26,6,FALSE))))</f>
        <v>100</v>
      </c>
      <c r="F35" s="21">
        <f>IF($A35&lt;100,VLOOKUP($A35,L!$A$10:$Q$46,7,FALSE),IF($A35&lt;200,VLOOKUP($A35,M!$A$10:$Q$28,7,FALSE),IF($A35&lt;300,VLOOKUP($A35,S!$A$10:$Q$26,7,FALSE))))</f>
        <v>0</v>
      </c>
      <c r="G35" s="38">
        <f>IF(F35&gt;$F$8,F35-$F$8,0)</f>
        <v>0</v>
      </c>
      <c r="H35" s="39">
        <f>IF(F35&gt;$H$8,100,IF(E35=100,100,IF(E35=150,150,E35+G35)))</f>
        <v>100</v>
      </c>
      <c r="I35" s="20">
        <f>IF($A35&lt;100,VLOOKUP($A35,L!$A$10:$Q$46,10,FALSE),IF($A35&lt;200,VLOOKUP($A35,M!$A$10:$Q$28,10,FALSE),IF($A35&lt;300,VLOOKUP($A35,S!$A$10:$Q$26,10,FALSE))))</f>
        <v>100</v>
      </c>
      <c r="J35" s="21">
        <f>IF($A35&lt;100,VLOOKUP($A35,L!$A$10:$Q$46,11,FALSE),IF($A35&lt;200,VLOOKUP($A35,M!$A$10:$Q$28,11,FALSE),IF($A35&lt;300,VLOOKUP($A35,S!$A$10:$Q$26,11,FALSE))))</f>
        <v>0</v>
      </c>
      <c r="K35" s="38">
        <f>IF(J35&gt;$J$8,J35-$J$8,0)</f>
        <v>0</v>
      </c>
      <c r="L35" s="39">
        <f>IF(J35&gt;$L$8,100,IF(I35=100,100,IF(I35=150,150,I35+K35)))</f>
        <v>100</v>
      </c>
      <c r="M35" s="20">
        <f aca="true" t="shared" si="6" ref="M35:N37">SUM(E35,I35)</f>
        <v>200</v>
      </c>
      <c r="N35" s="38">
        <f t="shared" si="6"/>
        <v>0</v>
      </c>
      <c r="O35" s="38">
        <f>SUM(H35,L35)</f>
        <v>200</v>
      </c>
      <c r="P35" s="62"/>
    </row>
    <row r="36" spans="1:16" ht="15" outlineLevel="1">
      <c r="A36" s="33">
        <v>20</v>
      </c>
      <c r="B36" s="21" t="str">
        <f>IF($A36&lt;100,VLOOKUP($A36,L!$A$10:$Q$46,2,FALSE),IF($A36&lt;200,VLOOKUP($A36,M!$A$10:$Q$28,2,FALSE),IF($A36&lt;300,VLOOKUP($A36,S!$A$10:$Q$26,2,FALSE))))</f>
        <v>Карпушина Надежда</v>
      </c>
      <c r="C36" s="21" t="str">
        <f>IF($A36&lt;100,VLOOKUP($A36,L!$A$10:$Q$46,4,FALSE),IF($A36&lt;200,VLOOKUP($A36,M!$A$10:$Q$28,4,FALSE),IF($A36&lt;300,VLOOKUP($A36,S!$A$10:$Q$26,4,FALSE))))</f>
        <v>голден</v>
      </c>
      <c r="D36" s="21" t="str">
        <f>IF($A36&lt;100,VLOOKUP($A36,L!$A$10:$Q$46,5,FALSE),IF($A36&lt;200,VLOOKUP($A36,M!$A$10:$Q$28,5,FALSE),IF($A36&lt;300,VLOOKUP($A36,S!$A$10:$Q$26,5,FALSE))))</f>
        <v>Виктория</v>
      </c>
      <c r="E36" s="20">
        <f>IF($A36&lt;100,VLOOKUP($A36,L!$A$10:$Q$46,6,FALSE),IF($A36&lt;200,VLOOKUP($A36,M!$A$10:$Q$28,6,FALSE),IF($A36&lt;300,VLOOKUP($A36,S!$A$10:$Q$26,6,FALSE))))</f>
        <v>0</v>
      </c>
      <c r="F36" s="21">
        <f>IF($A36&lt;100,VLOOKUP($A36,L!$A$10:$Q$46,7,FALSE),IF($A36&lt;200,VLOOKUP($A36,M!$A$10:$Q$28,7,FALSE),IF($A36&lt;300,VLOOKUP($A36,S!$A$10:$Q$26,7,FALSE))))</f>
        <v>51.5</v>
      </c>
      <c r="G36" s="38">
        <f>IF(F36&gt;$F$8,F36-$F$8,0)</f>
        <v>5.5</v>
      </c>
      <c r="H36" s="39">
        <f>IF(F36&gt;$H$8,100,IF(E36=100,100,IF(E36=150,150,E36+G36)))</f>
        <v>5.5</v>
      </c>
      <c r="I36" s="20">
        <f>IF($A36&lt;100,VLOOKUP($A36,L!$A$10:$Q$46,10,FALSE),IF($A36&lt;200,VLOOKUP($A36,M!$A$10:$Q$28,10,FALSE),IF($A36&lt;300,VLOOKUP($A36,S!$A$10:$Q$26,10,FALSE))))</f>
        <v>5</v>
      </c>
      <c r="J36" s="21">
        <f>IF($A36&lt;100,VLOOKUP($A36,L!$A$10:$Q$46,11,FALSE),IF($A36&lt;200,VLOOKUP($A36,M!$A$10:$Q$28,11,FALSE),IF($A36&lt;300,VLOOKUP($A36,S!$A$10:$Q$26,11,FALSE))))</f>
        <v>46.7</v>
      </c>
      <c r="K36" s="38">
        <f>IF(J36&gt;$J$8,J36-$J$8,0)</f>
        <v>7.700000000000003</v>
      </c>
      <c r="L36" s="39">
        <f>IF(J36&gt;$L$8,100,IF(I36=100,100,IF(I36=150,150,I36+K36)))</f>
        <v>12.700000000000003</v>
      </c>
      <c r="M36" s="20">
        <f t="shared" si="6"/>
        <v>5</v>
      </c>
      <c r="N36" s="38">
        <f t="shared" si="6"/>
        <v>98.2</v>
      </c>
      <c r="O36" s="38">
        <f>SUM(H36,L36)</f>
        <v>18.200000000000003</v>
      </c>
      <c r="P36" s="62"/>
    </row>
    <row r="37" spans="1:16" ht="15" outlineLevel="1">
      <c r="A37" s="34">
        <v>21</v>
      </c>
      <c r="B37" s="24" t="str">
        <f>IF($A37&lt;100,VLOOKUP($A37,L!$A$10:$Q$46,2,FALSE),IF($A37&lt;200,VLOOKUP($A37,M!$A$10:$Q$28,2,FALSE),IF($A37&lt;300,VLOOKUP($A37,S!$A$10:$Q$26,2,FALSE))))</f>
        <v>Евдокимова Рада</v>
      </c>
      <c r="C37" s="24" t="str">
        <f>IF($A37&lt;100,VLOOKUP($A37,L!$A$10:$Q$46,4,FALSE),IF($A37&lt;200,VLOOKUP($A37,M!$A$10:$Q$28,4,FALSE),IF($A37&lt;300,VLOOKUP($A37,S!$A$10:$Q$26,4,FALSE))))</f>
        <v>малинуа</v>
      </c>
      <c r="D37" s="25" t="str">
        <f>IF($A37&lt;100,VLOOKUP($A37,L!$A$10:$Q$46,5,FALSE),IF($A37&lt;200,VLOOKUP($A37,M!$A$10:$Q$28,5,FALSE),IF($A37&lt;300,VLOOKUP($A37,S!$A$10:$Q$26,5,FALSE))))</f>
        <v>Шумахер</v>
      </c>
      <c r="E37" s="23">
        <f>IF($A37&lt;100,VLOOKUP($A37,L!$A$10:$Q$46,6,FALSE),IF($A37&lt;200,VLOOKUP($A37,M!$A$10:$Q$28,6,FALSE),IF($A37&lt;300,VLOOKUP($A37,S!$A$10:$Q$26,6,FALSE))))</f>
        <v>100</v>
      </c>
      <c r="F37" s="24">
        <f>IF($A37&lt;100,VLOOKUP($A37,L!$A$10:$Q$46,7,FALSE),IF($A37&lt;200,VLOOKUP($A37,M!$A$10:$Q$28,7,FALSE),IF($A37&lt;300,VLOOKUP($A37,S!$A$10:$Q$26,7,FALSE))))</f>
        <v>0</v>
      </c>
      <c r="G37" s="40">
        <f>IF(F37&gt;$F$8,F37-$F$8,0)</f>
        <v>0</v>
      </c>
      <c r="H37" s="41">
        <f>IF(F37&gt;$H$8,100,IF(E37=100,100,IF(E37=150,150,E37+G37)))</f>
        <v>100</v>
      </c>
      <c r="I37" s="23">
        <f>IF($A37&lt;100,VLOOKUP($A37,L!$A$10:$Q$46,10,FALSE),IF($A37&lt;200,VLOOKUP($A37,M!$A$10:$Q$28,10,FALSE),IF($A37&lt;300,VLOOKUP($A37,S!$A$10:$Q$26,10,FALSE))))</f>
        <v>100</v>
      </c>
      <c r="J37" s="24">
        <f>IF($A37&lt;100,VLOOKUP($A37,L!$A$10:$Q$46,11,FALSE),IF($A37&lt;200,VLOOKUP($A37,M!$A$10:$Q$28,11,FALSE),IF($A37&lt;300,VLOOKUP($A37,S!$A$10:$Q$26,11,FALSE))))</f>
        <v>0</v>
      </c>
      <c r="K37" s="40">
        <f>IF(J37&gt;$J$8,J37-$J$8,0)</f>
        <v>0</v>
      </c>
      <c r="L37" s="41">
        <f>IF(J37&gt;$L$8,100,IF(I37=100,100,IF(I37=150,150,I37+K37)))</f>
        <v>100</v>
      </c>
      <c r="M37" s="23">
        <f t="shared" si="6"/>
        <v>200</v>
      </c>
      <c r="N37" s="40">
        <f t="shared" si="6"/>
        <v>0</v>
      </c>
      <c r="O37" s="40">
        <f>SUM(H37,L37)</f>
        <v>200</v>
      </c>
      <c r="P37" s="63"/>
    </row>
    <row r="39" ht="12.75" outlineLevel="1"/>
    <row r="40" ht="12.75" outlineLevel="1"/>
    <row r="41" ht="12.75" outlineLevel="1"/>
    <row r="43" ht="12.75" outlineLevel="1"/>
    <row r="44" ht="12.75" outlineLevel="1"/>
    <row r="45" ht="12.75" outlineLevel="1"/>
    <row r="47" ht="12.75" outlineLevel="1"/>
    <row r="48" ht="12.75" outlineLevel="1"/>
    <row r="49" ht="12.75" outlineLevel="1"/>
    <row r="51" ht="12.75" outlineLevel="1"/>
    <row r="52" ht="12.75" outlineLevel="1"/>
    <row r="53" ht="12.75" outlineLevel="1"/>
    <row r="55" ht="12.75" outlineLevel="1"/>
    <row r="56" ht="12.75" outlineLevel="1"/>
    <row r="57" ht="12.75" outlineLevel="1"/>
    <row r="58" ht="18" customHeight="1"/>
    <row r="59" ht="12.75" customHeight="1" outlineLevel="1"/>
    <row r="60" ht="12.75" customHeight="1" outlineLevel="1"/>
    <row r="61" ht="12.75" customHeight="1" outlineLevel="1"/>
    <row r="62" ht="18" customHeight="1"/>
    <row r="63" ht="12.75" customHeight="1" outlineLevel="1"/>
    <row r="64" ht="12.75" customHeight="1" outlineLevel="1"/>
    <row r="65" ht="12.75" customHeight="1" outlineLevel="1"/>
    <row r="66" ht="18" customHeight="1"/>
    <row r="67" ht="12.75" customHeight="1" outlineLevel="1"/>
    <row r="68" ht="12.75" customHeight="1" outlineLevel="1"/>
    <row r="69" ht="12.75" customHeight="1" outlineLevel="1"/>
    <row r="70" ht="18" customHeight="1"/>
    <row r="71" ht="12.75" customHeight="1" outlineLevel="1"/>
    <row r="72" ht="12.75" customHeight="1" outlineLevel="1"/>
    <row r="73" ht="12.75" customHeight="1" outlineLevel="1"/>
    <row r="74" ht="18" customHeight="1"/>
    <row r="75" ht="12.75" customHeight="1" outlineLevel="1"/>
    <row r="76" ht="12.75" customHeight="1" outlineLevel="1"/>
    <row r="77" ht="12.75" customHeight="1" outlineLevel="1"/>
    <row r="78" ht="18" customHeight="1"/>
    <row r="79" ht="12.75" customHeight="1" outlineLevel="1"/>
    <row r="80" ht="12.75" customHeight="1" outlineLevel="1"/>
    <row r="81" ht="12.75" customHeight="1" outlineLevel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1"/>
  <sheetViews>
    <sheetView zoomScale="85" zoomScaleNormal="85" zoomScalePageLayoutView="0" workbookViewId="0" topLeftCell="A14">
      <selection activeCell="F10" sqref="F10"/>
    </sheetView>
  </sheetViews>
  <sheetFormatPr defaultColWidth="9.00390625" defaultRowHeight="12.75" outlineLevelRow="1"/>
  <cols>
    <col min="1" max="1" width="4.375" style="0" customWidth="1"/>
    <col min="2" max="2" width="19.75390625" style="0" customWidth="1"/>
    <col min="3" max="3" width="13.875" style="0" customWidth="1"/>
    <col min="4" max="4" width="11.625" style="0" customWidth="1"/>
    <col min="5" max="5" width="5.875" style="0" customWidth="1"/>
    <col min="6" max="6" width="9.875" style="0" customWidth="1"/>
    <col min="7" max="7" width="6.125" style="0" customWidth="1"/>
    <col min="8" max="8" width="8.625" style="0" customWidth="1"/>
    <col min="9" max="9" width="6.125" style="0" customWidth="1"/>
    <col min="10" max="10" width="9.00390625" style="0" customWidth="1"/>
    <col min="11" max="11" width="6.625" style="0" customWidth="1"/>
    <col min="12" max="12" width="8.25390625" style="0" customWidth="1"/>
    <col min="13" max="13" width="6.625" style="0" customWidth="1"/>
    <col min="14" max="14" width="9.25390625" style="0" customWidth="1"/>
    <col min="15" max="15" width="8.625" style="0" customWidth="1"/>
    <col min="16" max="16" width="4.00390625" style="0" customWidth="1"/>
  </cols>
  <sheetData>
    <row r="1" spans="1:17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5"/>
    </row>
    <row r="3" spans="1:17" ht="18">
      <c r="A3" s="43" t="s">
        <v>13</v>
      </c>
      <c r="B3" s="48"/>
      <c r="C3" s="49" t="str">
        <f>L!C3</f>
        <v>Любовь Зворыгина, Дарья Попова, Алла Белая, Юлия Маленьких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4" t="s">
        <v>7</v>
      </c>
      <c r="O3" s="12" t="s">
        <v>85</v>
      </c>
      <c r="P3" s="10"/>
      <c r="Q3" s="35"/>
    </row>
    <row r="4" spans="1:17" ht="12.75">
      <c r="A4" s="44" t="s">
        <v>12</v>
      </c>
      <c r="B4" s="44"/>
      <c r="C4" s="71" t="str">
        <f>L!C4</f>
        <v>02 мая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35"/>
    </row>
    <row r="5" spans="1:17" ht="12.75">
      <c r="A5" s="44" t="s">
        <v>35</v>
      </c>
      <c r="B5" s="44"/>
      <c r="C5" s="56">
        <f>L!C5</f>
        <v>54</v>
      </c>
      <c r="D5" s="44"/>
      <c r="E5" s="43" t="s">
        <v>15</v>
      </c>
      <c r="F5" s="44"/>
      <c r="G5" s="44"/>
      <c r="H5" s="45">
        <f>L!I5</f>
        <v>184</v>
      </c>
      <c r="I5" s="44"/>
      <c r="J5" s="43" t="s">
        <v>16</v>
      </c>
      <c r="K5" s="44"/>
      <c r="L5" s="45">
        <f>L!M5</f>
        <v>156</v>
      </c>
      <c r="M5" s="44"/>
      <c r="N5" s="44"/>
      <c r="O5" s="44"/>
      <c r="P5" s="9"/>
      <c r="Q5" s="35"/>
    </row>
    <row r="6" spans="1:17" ht="12.75">
      <c r="A6" s="43" t="s">
        <v>36</v>
      </c>
      <c r="B6" s="44"/>
      <c r="C6" s="52"/>
      <c r="D6" s="44"/>
      <c r="E6" s="44" t="s">
        <v>9</v>
      </c>
      <c r="F6" s="44"/>
      <c r="G6" s="44"/>
      <c r="H6" s="46">
        <f>L!I6</f>
        <v>4</v>
      </c>
      <c r="I6" s="44"/>
      <c r="J6" s="44" t="s">
        <v>9</v>
      </c>
      <c r="K6" s="44"/>
      <c r="L6" s="46">
        <f>L!M6</f>
        <v>4</v>
      </c>
      <c r="M6" s="44"/>
      <c r="N6" s="44"/>
      <c r="O6" s="44"/>
      <c r="P6" s="9"/>
      <c r="Q6" s="35"/>
    </row>
    <row r="7" spans="1:17" ht="12.75">
      <c r="A7" s="44" t="s">
        <v>33</v>
      </c>
      <c r="B7" s="44"/>
      <c r="C7" s="49">
        <v>13</v>
      </c>
      <c r="D7" s="44"/>
      <c r="E7" s="44" t="s">
        <v>14</v>
      </c>
      <c r="F7" s="44"/>
      <c r="G7" s="47"/>
      <c r="H7" s="44" t="s">
        <v>10</v>
      </c>
      <c r="I7" s="44"/>
      <c r="J7" s="44" t="s">
        <v>14</v>
      </c>
      <c r="K7" s="47"/>
      <c r="L7" s="44" t="s">
        <v>10</v>
      </c>
      <c r="M7" s="47"/>
      <c r="N7" s="44"/>
      <c r="O7" s="44"/>
      <c r="P7" s="9"/>
      <c r="Q7" s="35"/>
    </row>
    <row r="8" spans="1:17" ht="21" thickBot="1">
      <c r="A8" s="13" t="s">
        <v>37</v>
      </c>
      <c r="B8" s="11"/>
      <c r="C8" s="11"/>
      <c r="D8" s="11"/>
      <c r="E8" s="11"/>
      <c r="F8" s="11"/>
      <c r="G8" s="54">
        <f>L!G8</f>
        <v>46</v>
      </c>
      <c r="H8" s="55"/>
      <c r="I8" s="54">
        <f>L!I8</f>
        <v>69</v>
      </c>
      <c r="J8" s="55"/>
      <c r="K8" s="54">
        <f>L!K8</f>
        <v>39</v>
      </c>
      <c r="L8" s="55"/>
      <c r="M8" s="54">
        <f>L!I8</f>
        <v>69</v>
      </c>
      <c r="N8" s="9"/>
      <c r="O8" s="9"/>
      <c r="P8" s="9"/>
      <c r="Q8" s="35"/>
    </row>
    <row r="9" spans="1:16" ht="93.75" customHeight="1" thickBot="1">
      <c r="A9" s="14" t="s">
        <v>17</v>
      </c>
      <c r="B9" s="15" t="s">
        <v>30</v>
      </c>
      <c r="C9" s="15" t="s">
        <v>19</v>
      </c>
      <c r="D9" s="16" t="s">
        <v>20</v>
      </c>
      <c r="E9" s="28" t="s">
        <v>21</v>
      </c>
      <c r="F9" s="26" t="s">
        <v>22</v>
      </c>
      <c r="G9" s="26" t="s">
        <v>23</v>
      </c>
      <c r="H9" s="29" t="s">
        <v>24</v>
      </c>
      <c r="I9" s="28" t="s">
        <v>21</v>
      </c>
      <c r="J9" s="26" t="s">
        <v>22</v>
      </c>
      <c r="K9" s="26" t="s">
        <v>23</v>
      </c>
      <c r="L9" s="29" t="s">
        <v>24</v>
      </c>
      <c r="M9" s="27" t="s">
        <v>28</v>
      </c>
      <c r="N9" s="26" t="s">
        <v>25</v>
      </c>
      <c r="O9" s="26" t="s">
        <v>29</v>
      </c>
      <c r="P9" s="51" t="s">
        <v>26</v>
      </c>
    </row>
    <row r="10" spans="1:16" ht="18">
      <c r="A10" s="32"/>
      <c r="B10" s="30" t="s">
        <v>69</v>
      </c>
      <c r="C10" s="18"/>
      <c r="D10" s="19"/>
      <c r="E10" s="57">
        <f>SUM(E11:E13)</f>
        <v>5</v>
      </c>
      <c r="F10" s="59">
        <f>SUM(F11:F13)</f>
        <v>133.5</v>
      </c>
      <c r="G10" s="58"/>
      <c r="H10" s="61">
        <f>SUM(H11:H13)</f>
        <v>5</v>
      </c>
      <c r="I10" s="57">
        <f>SUM(I11:I13)</f>
        <v>0</v>
      </c>
      <c r="J10" s="59">
        <f>SUM(J11:J13)</f>
        <v>115.4</v>
      </c>
      <c r="K10" s="58"/>
      <c r="L10" s="61">
        <f>SUM(L11:L13)</f>
        <v>0.6000000000000014</v>
      </c>
      <c r="M10" s="57">
        <f>SUM(M11:M13)</f>
        <v>5</v>
      </c>
      <c r="N10" s="59">
        <f>SUM(N11:N13)</f>
        <v>248.9</v>
      </c>
      <c r="O10" s="59">
        <f>SUM(O11:O13)</f>
        <v>5.600000000000001</v>
      </c>
      <c r="P10" s="64">
        <v>1</v>
      </c>
    </row>
    <row r="11" spans="1:16" ht="19.5" customHeight="1" outlineLevel="1">
      <c r="A11" s="33">
        <v>110</v>
      </c>
      <c r="B11" s="21" t="str">
        <f>IF($A11&lt;100,VLOOKUP($A11,L!$A$10:$Q$29,2,FALSE),IF($A11&lt;200,VLOOKUP($A11,M!$A$10:$Q$28,2,FALSE),IF($A11&lt;300,VLOOKUP($A11,S!$A$10:$Q$26,2,FALSE),VLOOKUP($A11,#REF!,2,FALSE))))</f>
        <v>Попова Дарья</v>
      </c>
      <c r="C11" s="21" t="str">
        <f>IF($A11&lt;100,VLOOKUP($A11,L!$A$10:$Q$29,4,FALSE),IF($A11&lt;200,VLOOKUP($A11,M!$A$10:$Q$28,4,FALSE),IF($A11&lt;300,VLOOKUP($A11,S!$A$10:$Q$26,4,FALSE),VLOOKUP($A11,#REF!,4,FALSE))))</f>
        <v>шелти</v>
      </c>
      <c r="D11" s="21" t="str">
        <f>IF($A11&lt;100,VLOOKUP($A11,L!$A$10:$Q$29,5,FALSE),IF($A11&lt;200,VLOOKUP($A11,M!$A$10:$Q$28,5,FALSE),IF($A11&lt;300,VLOOKUP($A11,S!$A$10:$Q$26,5,FALSE),VLOOKUP($A11,#REF!,5,FALSE))))</f>
        <v>Вальтер</v>
      </c>
      <c r="E11" s="20">
        <f>IF($A11&lt;100,VLOOKUP($A11,L!$A$10:$Q$29,6,FALSE),IF($A11&lt;200,VLOOKUP($A11,M!$A$10:$Q$28,6,FALSE),IF($A11&lt;300,VLOOKUP($A11,S!$A$10:$Q$26,6,FALSE),VLOOKUP($A11,#REF!,6,FALSE))))</f>
        <v>5</v>
      </c>
      <c r="F11" s="21">
        <f>IF($A11&lt;100,VLOOKUP($A11,L!$A$10:$Q$29,7,FALSE),IF($A11&lt;200,VLOOKUP($A11,M!$A$10:$Q$28,7,FALSE),IF($A11&lt;300,VLOOKUP($A11,S!$A$10:$Q$26,7,FALSE),VLOOKUP($A11,#REF!,7,FALSE))))</f>
        <v>45.6</v>
      </c>
      <c r="G11" s="38">
        <f>IF(F11&gt;$G$8,F11-$G$8,0)</f>
        <v>0</v>
      </c>
      <c r="H11" s="39">
        <f>IF(F11&gt;$I$8,100,IF(E11=100,100,IF(E11=150,150,E11+G11)))</f>
        <v>5</v>
      </c>
      <c r="I11" s="20">
        <f>IF($A11&lt;100,VLOOKUP($A11,L!$A$10:$Q$29,10,FALSE),IF($A11&lt;200,VLOOKUP($A11,M!$A$10:$Q$28,10,FALSE),IF($A11&lt;300,VLOOKUP($A11,S!$A$10:$Q$26,10,FALSE),VLOOKUP($A11,#REF!,10,FALSE))))</f>
        <v>0</v>
      </c>
      <c r="J11" s="21">
        <f>IF($A11&lt;100,VLOOKUP($A11,L!$A$10:$Q$29,11,FALSE),IF($A11&lt;200,VLOOKUP($A11,M!$A$10:$Q$28,11,FALSE),IF($A11&lt;300,VLOOKUP($A11,S!$A$10:$Q$26,11,FALSE),VLOOKUP($A11,#REF!,11,FALSE))))</f>
        <v>37.3</v>
      </c>
      <c r="K11" s="38">
        <f>IF(J11&gt;$K$8,J11-$K$8,0)</f>
        <v>0</v>
      </c>
      <c r="L11" s="39">
        <f>IF(J11&gt;$M$8,100,IF(I11=100,100,IF(I11=150,150,I11+K11)))</f>
        <v>0</v>
      </c>
      <c r="M11" s="20">
        <f aca="true" t="shared" si="0" ref="M11:N13">SUM(E11,I11)</f>
        <v>5</v>
      </c>
      <c r="N11" s="38">
        <f t="shared" si="0"/>
        <v>82.9</v>
      </c>
      <c r="O11" s="38">
        <f>SUM(H11,L11)</f>
        <v>5</v>
      </c>
      <c r="P11" s="62"/>
    </row>
    <row r="12" spans="1:16" ht="20.25" customHeight="1" outlineLevel="1">
      <c r="A12" s="33">
        <v>113</v>
      </c>
      <c r="B12" s="21" t="str">
        <f>IF($A12&lt;100,VLOOKUP($A12,L!$A$10:$Q$29,2,FALSE),IF($A12&lt;200,VLOOKUP($A12,M!$A$10:$Q$28,2,FALSE),IF($A12&lt;300,VLOOKUP($A12,S!$A$10:$Q$26,2,FALSE),VLOOKUP($A12,#REF!,2,FALSE))))</f>
        <v>Штернберг Наталья</v>
      </c>
      <c r="C12" s="21" t="str">
        <f>IF($A12&lt;100,VLOOKUP($A12,L!$A$10:$Q$29,4,FALSE),IF($A12&lt;200,VLOOKUP($A12,M!$A$10:$Q$28,4,FALSE),IF($A12&lt;300,VLOOKUP($A12,S!$A$10:$Q$26,4,FALSE),VLOOKUP($A12,#REF!,4,FALSE))))</f>
        <v>шелти</v>
      </c>
      <c r="D12" s="21" t="str">
        <f>IF($A12&lt;100,VLOOKUP($A12,L!$A$10:$Q$29,5,FALSE),IF($A12&lt;200,VLOOKUP($A12,M!$A$10:$Q$28,5,FALSE),IF($A12&lt;300,VLOOKUP($A12,S!$A$10:$Q$26,5,FALSE),VLOOKUP($A12,#REF!,5,FALSE))))</f>
        <v>Лисенок</v>
      </c>
      <c r="E12" s="20">
        <f>IF($A12&lt;100,VLOOKUP($A12,L!$A$10:$Q$29,6,FALSE),IF($A12&lt;200,VLOOKUP($A12,M!$A$10:$Q$28,6,FALSE),IF($A12&lt;300,VLOOKUP($A12,S!$A$10:$Q$26,6,FALSE),VLOOKUP($A12,#REF!,6,FALSE))))</f>
        <v>0</v>
      </c>
      <c r="F12" s="21">
        <f>IF($A12&lt;100,VLOOKUP($A12,L!$A$10:$Q$29,7,FALSE),IF($A12&lt;200,VLOOKUP($A12,M!$A$10:$Q$28,7,FALSE),IF($A12&lt;300,VLOOKUP($A12,S!$A$10:$Q$26,7,FALSE),VLOOKUP($A12,#REF!,7,FALSE))))</f>
        <v>45.9</v>
      </c>
      <c r="G12" s="38">
        <f>IF(F12&gt;$G$8,F12-$G$8,0)</f>
        <v>0</v>
      </c>
      <c r="H12" s="39">
        <f>IF(F12&gt;$I$8,100,IF(E12=100,100,IF(E12=150,150,E12+G12)))</f>
        <v>0</v>
      </c>
      <c r="I12" s="20">
        <f>IF($A12&lt;100,VLOOKUP($A12,L!$A$10:$Q$29,10,FALSE),IF($A12&lt;200,VLOOKUP($A12,M!$A$10:$Q$28,10,FALSE),IF($A12&lt;300,VLOOKUP($A12,S!$A$10:$Q$26,10,FALSE),VLOOKUP($A12,#REF!,10,FALSE))))</f>
        <v>0</v>
      </c>
      <c r="J12" s="21">
        <f>IF($A12&lt;100,VLOOKUP($A12,L!$A$10:$Q$29,11,FALSE),IF($A12&lt;200,VLOOKUP($A12,M!$A$10:$Q$28,11,FALSE),IF($A12&lt;300,VLOOKUP($A12,S!$A$10:$Q$26,11,FALSE),VLOOKUP($A12,#REF!,11,FALSE))))</f>
        <v>39.6</v>
      </c>
      <c r="K12" s="38">
        <f>IF(J12&gt;$K$8,J12-$K$8,0)</f>
        <v>0.6000000000000014</v>
      </c>
      <c r="L12" s="39">
        <f>IF(J12&gt;$M$8,100,IF(I12=100,100,IF(I12=150,150,I12+K12)))</f>
        <v>0.6000000000000014</v>
      </c>
      <c r="M12" s="20">
        <f t="shared" si="0"/>
        <v>0</v>
      </c>
      <c r="N12" s="38">
        <f t="shared" si="0"/>
        <v>85.5</v>
      </c>
      <c r="O12" s="38">
        <f>SUM(H12,L12)</f>
        <v>0.6000000000000014</v>
      </c>
      <c r="P12" s="62"/>
    </row>
    <row r="13" spans="1:16" ht="19.5" customHeight="1" outlineLevel="1">
      <c r="A13" s="34">
        <v>205</v>
      </c>
      <c r="B13" s="24" t="str">
        <f>IF($A13&lt;100,VLOOKUP($A13,L!$A$10:$Q$29,2,FALSE),IF($A13&lt;200,VLOOKUP($A13,M!$A$10:$Q$28,2,FALSE),IF($A13&lt;300,VLOOKUP($A13,S!$A$10:$Q$26,2,FALSE),VLOOKUP($A13,#REF!,2,FALSE))))</f>
        <v>Пономарев Дарья</v>
      </c>
      <c r="C13" s="24" t="str">
        <f>IF($A13&lt;100,VLOOKUP($A13,L!$A$10:$Q$29,4,FALSE),IF($A13&lt;200,VLOOKUP($A13,M!$A$10:$Q$28,4,FALSE),IF($A13&lt;300,VLOOKUP($A13,S!$A$10:$Q$26,4,FALSE),VLOOKUP($A13,#REF!,4,FALSE))))</f>
        <v>шпиц</v>
      </c>
      <c r="D13" s="25" t="str">
        <f>IF($A13&lt;100,VLOOKUP($A13,L!$A$10:$Q$29,5,FALSE),IF($A13&lt;200,VLOOKUP($A13,M!$A$10:$Q$28,5,FALSE),IF($A13&lt;300,VLOOKUP($A13,S!$A$10:$Q$26,5,FALSE),VLOOKUP($A13,#REF!,5,FALSE))))</f>
        <v>Бонапарт</v>
      </c>
      <c r="E13" s="23">
        <f>IF($A13&lt;100,VLOOKUP($A13,L!$A$10:$Q$29,6,FALSE),IF($A13&lt;200,VLOOKUP($A13,M!$A$10:$Q$28,6,FALSE),IF($A13&lt;300,VLOOKUP($A13,S!$A$10:$Q$26,6,FALSE),VLOOKUP($A13,#REF!,6,FALSE))))</f>
        <v>0</v>
      </c>
      <c r="F13" s="24">
        <f>IF($A13&lt;100,VLOOKUP($A13,L!$A$10:$Q$29,7,FALSE),IF($A13&lt;200,VLOOKUP($A13,M!$A$10:$Q$28,7,FALSE),IF($A13&lt;300,VLOOKUP($A13,S!$A$10:$Q$26,7,FALSE),VLOOKUP($A13,#REF!,7,FALSE))))</f>
        <v>42</v>
      </c>
      <c r="G13" s="40">
        <f>IF(F13&gt;$G$8,F13-$G$8,0)</f>
        <v>0</v>
      </c>
      <c r="H13" s="41">
        <f>IF(F13&gt;$I$8,100,IF(E13=100,100,IF(E13=150,150,E13+G13)))</f>
        <v>0</v>
      </c>
      <c r="I13" s="23">
        <f>IF($A13&lt;100,VLOOKUP($A13,L!$A$10:$Q$29,10,FALSE),IF($A13&lt;200,VLOOKUP($A13,M!$A$10:$Q$28,10,FALSE),IF($A13&lt;300,VLOOKUP($A13,S!$A$10:$Q$26,10,FALSE),VLOOKUP($A13,#REF!,10,FALSE))))</f>
        <v>0</v>
      </c>
      <c r="J13" s="24">
        <f>IF($A13&lt;100,VLOOKUP($A13,L!$A$10:$Q$29,11,FALSE),IF($A13&lt;200,VLOOKUP($A13,M!$A$10:$Q$28,11,FALSE),IF($A13&lt;300,VLOOKUP($A13,S!$A$10:$Q$26,11,FALSE),VLOOKUP($A13,#REF!,11,FALSE))))</f>
        <v>38.5</v>
      </c>
      <c r="K13" s="40">
        <f>IF(J13&gt;$K$8,J13-$K$8,0)</f>
        <v>0</v>
      </c>
      <c r="L13" s="41">
        <f>IF(J13&gt;$M$8,100,IF(I13=100,100,IF(I13=150,150,I13+K13)))</f>
        <v>0</v>
      </c>
      <c r="M13" s="23">
        <f t="shared" si="0"/>
        <v>0</v>
      </c>
      <c r="N13" s="40">
        <f t="shared" si="0"/>
        <v>80.5</v>
      </c>
      <c r="O13" s="40">
        <f>SUM(H13,L13)</f>
        <v>0</v>
      </c>
      <c r="P13" s="63"/>
    </row>
    <row r="14" spans="1:16" ht="18">
      <c r="A14" s="32"/>
      <c r="B14" s="31" t="s">
        <v>86</v>
      </c>
      <c r="C14" s="21"/>
      <c r="D14" s="22"/>
      <c r="E14" s="66">
        <f>SUM(E15:E17)</f>
        <v>110</v>
      </c>
      <c r="F14" s="67">
        <f>SUM(F15:F17)</f>
        <v>78.6</v>
      </c>
      <c r="G14" s="68"/>
      <c r="H14" s="69">
        <f>SUM(H15:H17)</f>
        <v>110</v>
      </c>
      <c r="I14" s="70">
        <f>SUM(I15:I17)</f>
        <v>15</v>
      </c>
      <c r="J14" s="67">
        <f>SUM(J15:J17)</f>
        <v>118.5</v>
      </c>
      <c r="K14" s="68"/>
      <c r="L14" s="69">
        <f>SUM(L15:L17)</f>
        <v>19</v>
      </c>
      <c r="M14" s="70">
        <f>SUM(M15:M17)</f>
        <v>125</v>
      </c>
      <c r="N14" s="67">
        <f>SUM(N15:N17)</f>
        <v>197.1</v>
      </c>
      <c r="O14" s="67">
        <f>SUM(O15:O17)</f>
        <v>129</v>
      </c>
      <c r="P14" s="60">
        <v>2</v>
      </c>
    </row>
    <row r="15" spans="1:16" ht="15" outlineLevel="1">
      <c r="A15" s="33">
        <v>101</v>
      </c>
      <c r="B15" s="21" t="str">
        <f>IF($A15&lt;100,VLOOKUP($A15,L!$A$10:$Q$29,2,FALSE),IF($A15&lt;200,VLOOKUP($A15,M!$A$10:$Q$28,2,FALSE),IF($A15&lt;300,VLOOKUP($A15,S!$A$10:$Q$26,2,FALSE),VLOOKUP($A15,#REF!,2,FALSE))))</f>
        <v>Катутис Ангелина</v>
      </c>
      <c r="C15" s="21" t="str">
        <f>IF($A15&lt;100,VLOOKUP($A15,L!$A$10:$Q$29,4,FALSE),IF($A15&lt;200,VLOOKUP($A15,M!$A$10:$Q$28,4,FALSE),IF($A15&lt;300,VLOOKUP($A15,S!$A$10:$Q$26,4,FALSE),VLOOKUP($A15,#REF!,4,FALSE))))</f>
        <v>шелти</v>
      </c>
      <c r="D15" s="21" t="str">
        <f>IF($A15&lt;100,VLOOKUP($A15,L!$A$10:$Q$29,5,FALSE),IF($A15&lt;200,VLOOKUP($A15,M!$A$10:$Q$28,5,FALSE),IF($A15&lt;300,VLOOKUP($A15,S!$A$10:$Q$26,5,FALSE),VLOOKUP($A15,#REF!,5,FALSE))))</f>
        <v>Чудо</v>
      </c>
      <c r="E15" s="20">
        <f>IF($A15&lt;100,VLOOKUP($A15,L!$A$10:$Q$29,6,FALSE),IF($A15&lt;200,VLOOKUP($A15,M!$A$10:$Q$28,6,FALSE),IF($A15&lt;300,VLOOKUP($A15,S!$A$10:$Q$26,6,FALSE),VLOOKUP($A15,#REF!,6,FALSE))))</f>
        <v>5</v>
      </c>
      <c r="F15" s="21">
        <f>IF($A15&lt;100,VLOOKUP($A15,L!$A$10:$Q$29,7,FALSE),IF($A15&lt;200,VLOOKUP($A15,M!$A$10:$Q$28,7,FALSE),IF($A15&lt;300,VLOOKUP($A15,S!$A$10:$Q$26,7,FALSE),VLOOKUP($A15,#REF!,7,FALSE))))</f>
        <v>39.1</v>
      </c>
      <c r="G15" s="38">
        <f>IF(F15&gt;$G$8,F15-$G$8,0)</f>
        <v>0</v>
      </c>
      <c r="H15" s="39">
        <f>IF(F15&gt;$I$8,100,IF(E15=100,100,IF(E15=150,150,E15+G15)))</f>
        <v>5</v>
      </c>
      <c r="I15" s="20">
        <f>IF($A15&lt;100,VLOOKUP($A15,L!$A$10:$Q$29,10,FALSE),IF($A15&lt;200,VLOOKUP($A15,M!$A$10:$Q$28,10,FALSE),IF($A15&lt;300,VLOOKUP($A15,S!$A$10:$Q$26,10,FALSE),VLOOKUP($A15,#REF!,10,FALSE))))</f>
        <v>10</v>
      </c>
      <c r="J15" s="21">
        <f>IF($A15&lt;100,VLOOKUP($A15,L!$A$10:$Q$29,11,FALSE),IF($A15&lt;200,VLOOKUP($A15,M!$A$10:$Q$28,11,FALSE),IF($A15&lt;300,VLOOKUP($A15,S!$A$10:$Q$26,11,FALSE),VLOOKUP($A15,#REF!,11,FALSE))))</f>
        <v>37.4</v>
      </c>
      <c r="K15" s="38">
        <f>IF(J15&gt;$K$8,J15-$K$8,0)</f>
        <v>0</v>
      </c>
      <c r="L15" s="39">
        <f>IF(J15&gt;$M$8,100,IF(I15=100,100,IF(I15=150,150,I15+K15)))</f>
        <v>10</v>
      </c>
      <c r="M15" s="20">
        <f aca="true" t="shared" si="1" ref="M15:N17">SUM(E15,I15)</f>
        <v>15</v>
      </c>
      <c r="N15" s="38">
        <f t="shared" si="1"/>
        <v>76.5</v>
      </c>
      <c r="O15" s="38">
        <f>SUM(H15,L15)</f>
        <v>15</v>
      </c>
      <c r="P15" s="62"/>
    </row>
    <row r="16" spans="1:16" ht="15" outlineLevel="1">
      <c r="A16" s="33">
        <v>107</v>
      </c>
      <c r="B16" s="21" t="str">
        <f>IF($A16&lt;100,VLOOKUP($A16,L!$A$10:$Q$29,2,FALSE),IF($A16&lt;200,VLOOKUP($A16,M!$A$10:$Q$28,2,FALSE),IF($A16&lt;300,VLOOKUP($A16,S!$A$10:$Q$26,2,FALSE),VLOOKUP($A16,#REF!,2,FALSE))))</f>
        <v>Катутис Ангелина</v>
      </c>
      <c r="C16" s="21" t="str">
        <f>IF($A16&lt;100,VLOOKUP($A16,L!$A$10:$Q$29,4,FALSE),IF($A16&lt;200,VLOOKUP($A16,M!$A$10:$Q$28,4,FALSE),IF($A16&lt;300,VLOOKUP($A16,S!$A$10:$Q$26,4,FALSE),VLOOKUP($A16,#REF!,4,FALSE))))</f>
        <v>гл фокс</v>
      </c>
      <c r="D16" s="21" t="str">
        <f>IF($A16&lt;100,VLOOKUP($A16,L!$A$10:$Q$29,5,FALSE),IF($A16&lt;200,VLOOKUP($A16,M!$A$10:$Q$28,5,FALSE),IF($A16&lt;300,VLOOKUP($A16,S!$A$10:$Q$26,5,FALSE),VLOOKUP($A16,#REF!,5,FALSE))))</f>
        <v>Бэби</v>
      </c>
      <c r="E16" s="20">
        <f>IF($A16&lt;100,VLOOKUP($A16,L!$A$10:$Q$29,6,FALSE),IF($A16&lt;200,VLOOKUP($A16,M!$A$10:$Q$28,6,FALSE),IF($A16&lt;300,VLOOKUP($A16,S!$A$10:$Q$26,6,FALSE),VLOOKUP($A16,#REF!,6,FALSE))))</f>
        <v>5</v>
      </c>
      <c r="F16" s="21">
        <f>IF($A16&lt;100,VLOOKUP($A16,L!$A$10:$Q$29,7,FALSE),IF($A16&lt;200,VLOOKUP($A16,M!$A$10:$Q$28,7,FALSE),IF($A16&lt;300,VLOOKUP($A16,S!$A$10:$Q$26,7,FALSE),VLOOKUP($A16,#REF!,7,FALSE))))</f>
        <v>39.5</v>
      </c>
      <c r="G16" s="38">
        <f>IF(F16&gt;$G$8,F16-$G$8,0)</f>
        <v>0</v>
      </c>
      <c r="H16" s="39">
        <f>IF(F16&gt;$I$8,100,IF(E16=100,100,IF(E16=150,150,E16+G16)))</f>
        <v>5</v>
      </c>
      <c r="I16" s="20">
        <f>IF($A16&lt;100,VLOOKUP($A16,L!$A$10:$Q$29,10,FALSE),IF($A16&lt;200,VLOOKUP($A16,M!$A$10:$Q$28,10,FALSE),IF($A16&lt;300,VLOOKUP($A16,S!$A$10:$Q$26,10,FALSE),VLOOKUP($A16,#REF!,10,FALSE))))</f>
        <v>5</v>
      </c>
      <c r="J16" s="21">
        <f>IF($A16&lt;100,VLOOKUP($A16,L!$A$10:$Q$29,11,FALSE),IF($A16&lt;200,VLOOKUP($A16,M!$A$10:$Q$28,11,FALSE),IF($A16&lt;300,VLOOKUP($A16,S!$A$10:$Q$26,11,FALSE),VLOOKUP($A16,#REF!,11,FALSE))))</f>
        <v>38.1</v>
      </c>
      <c r="K16" s="38">
        <f>IF(J16&gt;$K$8,J16-$K$8,0)</f>
        <v>0</v>
      </c>
      <c r="L16" s="39">
        <f>IF(J16&gt;$M$8,100,IF(I16=100,100,IF(I16=150,150,I16+K16)))</f>
        <v>5</v>
      </c>
      <c r="M16" s="20">
        <f t="shared" si="1"/>
        <v>10</v>
      </c>
      <c r="N16" s="38">
        <f t="shared" si="1"/>
        <v>77.6</v>
      </c>
      <c r="O16" s="38">
        <f>SUM(H16,L16)</f>
        <v>10</v>
      </c>
      <c r="P16" s="62"/>
    </row>
    <row r="17" spans="1:16" ht="15" outlineLevel="1">
      <c r="A17" s="34">
        <v>201</v>
      </c>
      <c r="B17" s="24" t="str">
        <f>IF($A17&lt;100,VLOOKUP($A17,L!$A$10:$Q$29,2,FALSE),IF($A17&lt;200,VLOOKUP($A17,M!$A$10:$Q$28,2,FALSE),IF($A17&lt;300,VLOOKUP($A17,S!$A$10:$Q$26,2,FALSE),VLOOKUP($A17,#REF!,2,FALSE))))</f>
        <v>Зворыгина Любовь</v>
      </c>
      <c r="C17" s="24" t="str">
        <f>IF($A17&lt;100,VLOOKUP($A17,L!$A$10:$Q$29,4,FALSE),IF($A17&lt;200,VLOOKUP($A17,M!$A$10:$Q$28,4,FALSE),IF($A17&lt;300,VLOOKUP($A17,S!$A$10:$Q$26,4,FALSE),VLOOKUP($A17,#REF!,4,FALSE))))</f>
        <v>шпиц</v>
      </c>
      <c r="D17" s="25" t="str">
        <f>IF($A17&lt;100,VLOOKUP($A17,L!$A$10:$Q$29,5,FALSE),IF($A17&lt;200,VLOOKUP($A17,M!$A$10:$Q$28,5,FALSE),IF($A17&lt;300,VLOOKUP($A17,S!$A$10:$Q$26,5,FALSE),VLOOKUP($A17,#REF!,5,FALSE))))</f>
        <v>Геральт</v>
      </c>
      <c r="E17" s="23">
        <f>IF($A17&lt;100,VLOOKUP($A17,L!$A$10:$Q$29,6,FALSE),IF($A17&lt;200,VLOOKUP($A17,M!$A$10:$Q$28,6,FALSE),IF($A17&lt;300,VLOOKUP($A17,S!$A$10:$Q$26,6,FALSE),VLOOKUP($A17,#REF!,6,FALSE))))</f>
        <v>100</v>
      </c>
      <c r="F17" s="24">
        <f>IF($A17&lt;100,VLOOKUP($A17,L!$A$10:$Q$29,7,FALSE),IF($A17&lt;200,VLOOKUP($A17,M!$A$10:$Q$28,7,FALSE),IF($A17&lt;300,VLOOKUP($A17,S!$A$10:$Q$26,7,FALSE),VLOOKUP($A17,#REF!,7,FALSE))))</f>
        <v>0</v>
      </c>
      <c r="G17" s="40">
        <f>IF(F17&gt;$G$8,F17-$G$8,0)</f>
        <v>0</v>
      </c>
      <c r="H17" s="41">
        <f>IF(F17&gt;$I$8,100,IF(E17=100,100,IF(E17=150,150,E17+G17)))</f>
        <v>100</v>
      </c>
      <c r="I17" s="23">
        <f>IF($A17&lt;100,VLOOKUP($A17,L!$A$10:$Q$29,10,FALSE),IF($A17&lt;200,VLOOKUP($A17,M!$A$10:$Q$28,10,FALSE),IF($A17&lt;300,VLOOKUP($A17,S!$A$10:$Q$26,10,FALSE),VLOOKUP($A17,#REF!,10,FALSE))))</f>
        <v>0</v>
      </c>
      <c r="J17" s="24">
        <f>IF($A17&lt;100,VLOOKUP($A17,L!$A$10:$Q$29,11,FALSE),IF($A17&lt;200,VLOOKUP($A17,M!$A$10:$Q$28,11,FALSE),IF($A17&lt;300,VLOOKUP($A17,S!$A$10:$Q$26,11,FALSE),VLOOKUP($A17,#REF!,11,FALSE))))</f>
        <v>43</v>
      </c>
      <c r="K17" s="40">
        <f>IF(J17&gt;$K$8,J17-$K$8,0)</f>
        <v>4</v>
      </c>
      <c r="L17" s="41">
        <f>IF(J17&gt;$M$8,100,IF(I17=100,100,IF(I17=150,150,I17+K17)))</f>
        <v>4</v>
      </c>
      <c r="M17" s="23">
        <f t="shared" si="1"/>
        <v>100</v>
      </c>
      <c r="N17" s="40">
        <f t="shared" si="1"/>
        <v>43</v>
      </c>
      <c r="O17" s="40">
        <f>SUM(H17,L17)</f>
        <v>104</v>
      </c>
      <c r="P17" s="63"/>
    </row>
    <row r="18" spans="1:16" ht="18">
      <c r="A18" s="32"/>
      <c r="B18" s="31" t="s">
        <v>71</v>
      </c>
      <c r="C18" s="21"/>
      <c r="D18" s="22"/>
      <c r="E18" s="66">
        <f>SUM(E19:E21)</f>
        <v>100</v>
      </c>
      <c r="F18" s="67">
        <f>SUM(F19:F21)</f>
        <v>86.5</v>
      </c>
      <c r="G18" s="68"/>
      <c r="H18" s="69">
        <f>SUM(H19:H21)</f>
        <v>100</v>
      </c>
      <c r="I18" s="70">
        <f>SUM(I19:I21)</f>
        <v>100</v>
      </c>
      <c r="J18" s="67">
        <f>SUM(J19:J21)</f>
        <v>77</v>
      </c>
      <c r="K18" s="68"/>
      <c r="L18" s="69">
        <f>SUM(L19:L21)</f>
        <v>100</v>
      </c>
      <c r="M18" s="70">
        <f>SUM(M19:M21)</f>
        <v>200</v>
      </c>
      <c r="N18" s="67">
        <f>SUM(N19:N21)</f>
        <v>163.5</v>
      </c>
      <c r="O18" s="67">
        <f>SUM(O19:O21)</f>
        <v>200</v>
      </c>
      <c r="P18" s="60">
        <v>3</v>
      </c>
    </row>
    <row r="19" spans="1:16" ht="18" outlineLevel="1">
      <c r="A19" s="33">
        <v>109</v>
      </c>
      <c r="B19" s="21" t="str">
        <f>IF($A19&lt;100,VLOOKUP($A19,L!$A$10:$Q$29,2,FALSE),IF($A19&lt;200,VLOOKUP($A19,M!$A$10:$Q$28,2,FALSE),IF($A19&lt;300,VLOOKUP($A19,S!$A$10:$Q$26,2,FALSE),VLOOKUP($A19,#REF!,2,FALSE))))</f>
        <v>Черкашина Анна</v>
      </c>
      <c r="C19" s="21" t="str">
        <f>IF($A19&lt;100,VLOOKUP($A19,L!$A$10:$Q$29,4,FALSE),IF($A19&lt;200,VLOOKUP($A19,M!$A$10:$Q$28,4,FALSE),IF($A19&lt;300,VLOOKUP($A19,S!$A$10:$Q$26,4,FALSE),VLOOKUP($A19,#REF!,4,FALSE))))</f>
        <v>шелти</v>
      </c>
      <c r="D19" s="21" t="str">
        <f>IF($A19&lt;100,VLOOKUP($A19,L!$A$10:$Q$29,5,FALSE),IF($A19&lt;200,VLOOKUP($A19,M!$A$10:$Q$28,5,FALSE),IF($A19&lt;300,VLOOKUP($A19,S!$A$10:$Q$26,5,FALSE),VLOOKUP($A19,#REF!,5,FALSE))))</f>
        <v>Цент</v>
      </c>
      <c r="E19" s="20">
        <f>IF($A19&lt;100,VLOOKUP($A19,L!$A$10:$Q$29,6,FALSE),IF($A19&lt;200,VLOOKUP($A19,M!$A$10:$Q$28,6,FALSE),IF($A19&lt;300,VLOOKUP($A19,S!$A$10:$Q$26,6,FALSE),VLOOKUP($A19,#REF!,6,FALSE))))</f>
        <v>100</v>
      </c>
      <c r="F19" s="21">
        <f>IF($A19&lt;100,VLOOKUP($A19,L!$A$10:$Q$29,7,FALSE),IF($A19&lt;200,VLOOKUP($A19,M!$A$10:$Q$28,7,FALSE),IF($A19&lt;300,VLOOKUP($A19,S!$A$10:$Q$26,7,FALSE),VLOOKUP($A19,#REF!,7,FALSE))))</f>
        <v>0</v>
      </c>
      <c r="G19" s="38">
        <f>IF(F19&gt;$G$8,F19-$G$8,0)</f>
        <v>0</v>
      </c>
      <c r="H19" s="39">
        <f>IF(F19&gt;$I$8,100,IF(E19=100,100,IF(E19=150,150,E19+G19)))</f>
        <v>100</v>
      </c>
      <c r="I19" s="20">
        <f>IF($A19&lt;100,VLOOKUP($A19,L!$A$10:$Q$29,10,FALSE),IF($A19&lt;200,VLOOKUP($A19,M!$A$10:$Q$28,10,FALSE),IF($A19&lt;300,VLOOKUP($A19,S!$A$10:$Q$26,10,FALSE),VLOOKUP($A19,#REF!,10,FALSE))))</f>
        <v>100</v>
      </c>
      <c r="J19" s="21">
        <f>IF($A19&lt;100,VLOOKUP($A19,L!$A$10:$Q$29,11,FALSE),IF($A19&lt;200,VLOOKUP($A19,M!$A$10:$Q$28,11,FALSE),IF($A19&lt;300,VLOOKUP($A19,S!$A$10:$Q$26,11,FALSE),VLOOKUP($A19,#REF!,11,FALSE))))</f>
        <v>0</v>
      </c>
      <c r="K19" s="38">
        <f>IF(J19&gt;$K$8,J19-$K$8,0)</f>
        <v>0</v>
      </c>
      <c r="L19" s="39">
        <f>IF(J19&gt;$M$8,100,IF(I19=100,100,IF(I19=150,150,I19+K19)))</f>
        <v>100</v>
      </c>
      <c r="M19" s="20">
        <f aca="true" t="shared" si="2" ref="M19:N21">SUM(E19,I19)</f>
        <v>200</v>
      </c>
      <c r="N19" s="38">
        <f t="shared" si="2"/>
        <v>0</v>
      </c>
      <c r="O19" s="38">
        <f>SUM(H19,L19)</f>
        <v>200</v>
      </c>
      <c r="P19" s="60"/>
    </row>
    <row r="20" spans="1:16" ht="18" outlineLevel="1">
      <c r="A20" s="33">
        <v>202</v>
      </c>
      <c r="B20" s="21" t="str">
        <f>IF($A20&lt;100,VLOOKUP($A20,L!$A$10:$Q$29,2,FALSE),IF($A20&lt;200,VLOOKUP($A20,M!$A$10:$Q$28,2,FALSE),IF($A20&lt;300,VLOOKUP($A20,S!$A$10:$Q$26,2,FALSE),VLOOKUP($A20,#REF!,2,FALSE))))</f>
        <v>Попова Дарья</v>
      </c>
      <c r="C20" s="21" t="str">
        <f>IF($A20&lt;100,VLOOKUP($A20,L!$A$10:$Q$29,4,FALSE),IF($A20&lt;200,VLOOKUP($A20,M!$A$10:$Q$28,4,FALSE),IF($A20&lt;300,VLOOKUP($A20,S!$A$10:$Q$26,4,FALSE),VLOOKUP($A20,#REF!,4,FALSE))))</f>
        <v>шелти</v>
      </c>
      <c r="D20" s="21" t="str">
        <f>IF($A20&lt;100,VLOOKUP($A20,L!$A$10:$Q$29,5,FALSE),IF($A20&lt;200,VLOOKUP($A20,M!$A$10:$Q$28,5,FALSE),IF($A20&lt;300,VLOOKUP($A20,S!$A$10:$Q$26,5,FALSE),VLOOKUP($A20,#REF!,5,FALSE))))</f>
        <v>Сюзанна</v>
      </c>
      <c r="E20" s="20">
        <f>IF($A20&lt;100,VLOOKUP($A20,L!$A$10:$Q$29,6,FALSE),IF($A20&lt;200,VLOOKUP($A20,M!$A$10:$Q$28,6,FALSE),IF($A20&lt;300,VLOOKUP($A20,S!$A$10:$Q$26,6,FALSE),VLOOKUP($A20,#REF!,6,FALSE))))</f>
        <v>0</v>
      </c>
      <c r="F20" s="21">
        <f>IF($A20&lt;100,VLOOKUP($A20,L!$A$10:$Q$29,7,FALSE),IF($A20&lt;200,VLOOKUP($A20,M!$A$10:$Q$28,7,FALSE),IF($A20&lt;300,VLOOKUP($A20,S!$A$10:$Q$26,7,FALSE),VLOOKUP($A20,#REF!,7,FALSE))))</f>
        <v>44</v>
      </c>
      <c r="G20" s="38">
        <f>IF(F20&gt;$G$8,F20-$G$8,0)</f>
        <v>0</v>
      </c>
      <c r="H20" s="39">
        <f>IF(F20&gt;$I$8,100,IF(E20=100,100,IF(E20=150,150,E20+G20)))</f>
        <v>0</v>
      </c>
      <c r="I20" s="20">
        <f>IF($A20&lt;100,VLOOKUP($A20,L!$A$10:$Q$29,10,FALSE),IF($A20&lt;200,VLOOKUP($A20,M!$A$10:$Q$28,10,FALSE),IF($A20&lt;300,VLOOKUP($A20,S!$A$10:$Q$26,10,FALSE),VLOOKUP($A20,#REF!,10,FALSE))))</f>
        <v>0</v>
      </c>
      <c r="J20" s="21">
        <f>IF($A20&lt;100,VLOOKUP($A20,L!$A$10:$Q$29,11,FALSE),IF($A20&lt;200,VLOOKUP($A20,M!$A$10:$Q$28,11,FALSE),IF($A20&lt;300,VLOOKUP($A20,S!$A$10:$Q$26,11,FALSE),VLOOKUP($A20,#REF!,11,FALSE))))</f>
        <v>38.7</v>
      </c>
      <c r="K20" s="38">
        <f>IF(J20&gt;$K$8,J20-$K$8,0)</f>
        <v>0</v>
      </c>
      <c r="L20" s="39">
        <f>IF(J20&gt;$M$8,100,IF(I20=100,100,IF(I20=150,150,I20+K20)))</f>
        <v>0</v>
      </c>
      <c r="M20" s="20">
        <f t="shared" si="2"/>
        <v>0</v>
      </c>
      <c r="N20" s="38">
        <f t="shared" si="2"/>
        <v>82.7</v>
      </c>
      <c r="O20" s="38">
        <f>SUM(H20,L20)</f>
        <v>0</v>
      </c>
      <c r="P20" s="60"/>
    </row>
    <row r="21" spans="1:16" ht="18" outlineLevel="1">
      <c r="A21" s="34">
        <v>208</v>
      </c>
      <c r="B21" s="24" t="str">
        <f>IF($A21&lt;100,VLOOKUP($A21,L!$A$10:$Q$29,2,FALSE),IF($A21&lt;200,VLOOKUP($A21,M!$A$10:$Q$28,2,FALSE),IF($A21&lt;300,VLOOKUP($A21,S!$A$10:$Q$26,2,FALSE),VLOOKUP($A21,#REF!,2,FALSE))))</f>
        <v>Катутис Ангелина</v>
      </c>
      <c r="C21" s="24" t="str">
        <f>IF($A21&lt;100,VLOOKUP($A21,L!$A$10:$Q$29,4,FALSE),IF($A21&lt;200,VLOOKUP($A21,M!$A$10:$Q$28,4,FALSE),IF($A21&lt;300,VLOOKUP($A21,S!$A$10:$Q$26,4,FALSE),VLOOKUP($A21,#REF!,4,FALSE))))</f>
        <v>вельш</v>
      </c>
      <c r="D21" s="25" t="str">
        <f>IF($A21&lt;100,VLOOKUP($A21,L!$A$10:$Q$29,5,FALSE),IF($A21&lt;200,VLOOKUP($A21,M!$A$10:$Q$28,5,FALSE),IF($A21&lt;300,VLOOKUP($A21,S!$A$10:$Q$26,5,FALSE),VLOOKUP($A21,#REF!,5,FALSE))))</f>
        <v>Девид</v>
      </c>
      <c r="E21" s="23">
        <f>IF($A21&lt;100,VLOOKUP($A21,L!$A$10:$Q$29,6,FALSE),IF($A21&lt;200,VLOOKUP($A21,M!$A$10:$Q$28,6,FALSE),IF($A21&lt;300,VLOOKUP($A21,S!$A$10:$Q$26,6,FALSE),VLOOKUP($A21,#REF!,6,FALSE))))</f>
        <v>0</v>
      </c>
      <c r="F21" s="24">
        <f>IF($A21&lt;100,VLOOKUP($A21,L!$A$10:$Q$29,7,FALSE),IF($A21&lt;200,VLOOKUP($A21,M!$A$10:$Q$28,7,FALSE),IF($A21&lt;300,VLOOKUP($A21,S!$A$10:$Q$26,7,FALSE),VLOOKUP($A21,#REF!,7,FALSE))))</f>
        <v>42.5</v>
      </c>
      <c r="G21" s="40">
        <f>IF(F21&gt;$G$8,F21-$G$8,0)</f>
        <v>0</v>
      </c>
      <c r="H21" s="41">
        <f>IF(F21&gt;$I$8,100,IF(E21=100,100,IF(E21=150,150,E21+G21)))</f>
        <v>0</v>
      </c>
      <c r="I21" s="23">
        <f>IF($A21&lt;100,VLOOKUP($A21,L!$A$10:$Q$29,10,FALSE),IF($A21&lt;200,VLOOKUP($A21,M!$A$10:$Q$28,10,FALSE),IF($A21&lt;300,VLOOKUP($A21,S!$A$10:$Q$26,10,FALSE),VLOOKUP($A21,#REF!,10,FALSE))))</f>
        <v>0</v>
      </c>
      <c r="J21" s="24">
        <f>IF($A21&lt;100,VLOOKUP($A21,L!$A$10:$Q$29,11,FALSE),IF($A21&lt;200,VLOOKUP($A21,M!$A$10:$Q$28,11,FALSE),IF($A21&lt;300,VLOOKUP($A21,S!$A$10:$Q$26,11,FALSE),VLOOKUP($A21,#REF!,11,FALSE))))</f>
        <v>38.3</v>
      </c>
      <c r="K21" s="40">
        <f>IF(J21&gt;$K$8,J21-$K$8,0)</f>
        <v>0</v>
      </c>
      <c r="L21" s="41">
        <f>IF(J21&gt;$M$8,100,IF(I21=100,100,IF(I21=150,150,I21+K21)))</f>
        <v>0</v>
      </c>
      <c r="M21" s="23">
        <f t="shared" si="2"/>
        <v>0</v>
      </c>
      <c r="N21" s="40">
        <f t="shared" si="2"/>
        <v>80.8</v>
      </c>
      <c r="O21" s="40">
        <f>SUM(H21,L21)</f>
        <v>0</v>
      </c>
      <c r="P21" s="65"/>
    </row>
    <row r="22" spans="1:16" ht="18">
      <c r="A22" s="32"/>
      <c r="B22" s="31" t="s">
        <v>70</v>
      </c>
      <c r="C22" s="21"/>
      <c r="D22" s="22"/>
      <c r="E22" s="66">
        <f>SUM(E23:E25)</f>
        <v>120</v>
      </c>
      <c r="F22" s="67">
        <f>SUM(F23:F25)</f>
        <v>86.6</v>
      </c>
      <c r="G22" s="68"/>
      <c r="H22" s="69">
        <f>SUM(H23:H25)</f>
        <v>120.4</v>
      </c>
      <c r="I22" s="70">
        <f>SUM(I23:I25)</f>
        <v>200</v>
      </c>
      <c r="J22" s="67">
        <f>SUM(J23:J25)</f>
        <v>43.5</v>
      </c>
      <c r="K22" s="68"/>
      <c r="L22" s="69">
        <f>SUM(L23:L25)</f>
        <v>204.5</v>
      </c>
      <c r="M22" s="70">
        <f>SUM(M23:M25)</f>
        <v>320</v>
      </c>
      <c r="N22" s="67">
        <f>SUM(N23:N25)</f>
        <v>130.10000000000002</v>
      </c>
      <c r="O22" s="67">
        <f>SUM(O23:O25)</f>
        <v>324.9</v>
      </c>
      <c r="P22" s="62">
        <v>4</v>
      </c>
    </row>
    <row r="23" spans="1:16" ht="15" outlineLevel="1">
      <c r="A23" s="33">
        <v>106</v>
      </c>
      <c r="B23" s="21" t="str">
        <f>IF($A23&lt;100,VLOOKUP($A23,L!$A$10:$Q$29,2,FALSE),IF($A23&lt;200,VLOOKUP($A23,M!$A$10:$Q$28,2,FALSE),IF($A23&lt;300,VLOOKUP($A23,S!$A$10:$Q$26,2,FALSE),VLOOKUP($A23,#REF!,2,FALSE))))</f>
        <v>Пшеничникова Мария</v>
      </c>
      <c r="C23" s="21" t="str">
        <f>IF($A23&lt;100,VLOOKUP($A23,L!$A$10:$Q$29,4,FALSE),IF($A23&lt;200,VLOOKUP($A23,M!$A$10:$Q$28,4,FALSE),IF($A23&lt;300,VLOOKUP($A23,S!$A$10:$Q$26,4,FALSE),VLOOKUP($A23,#REF!,4,FALSE))))</f>
        <v>б.к.</v>
      </c>
      <c r="D23" s="21" t="str">
        <f>IF($A23&lt;100,VLOOKUP($A23,L!$A$10:$Q$29,5,FALSE),IF($A23&lt;200,VLOOKUP($A23,M!$A$10:$Q$28,5,FALSE),IF($A23&lt;300,VLOOKUP($A23,S!$A$10:$Q$26,5,FALSE),VLOOKUP($A23,#REF!,5,FALSE))))</f>
        <v>Баттерфляй</v>
      </c>
      <c r="E23" s="20">
        <f>IF($A23&lt;100,VLOOKUP($A23,L!$A$10:$Q$29,6,FALSE),IF($A23&lt;200,VLOOKUP($A23,M!$A$10:$Q$28,6,FALSE),IF($A23&lt;300,VLOOKUP($A23,S!$A$10:$Q$26,6,FALSE),VLOOKUP($A23,#REF!,6,FALSE))))</f>
        <v>100</v>
      </c>
      <c r="F23" s="21">
        <f>IF($A23&lt;100,VLOOKUP($A23,L!$A$10:$Q$29,7,FALSE),IF($A23&lt;200,VLOOKUP($A23,M!$A$10:$Q$28,7,FALSE),IF($A23&lt;300,VLOOKUP($A23,S!$A$10:$Q$26,7,FALSE),VLOOKUP($A23,#REF!,7,FALSE))))</f>
        <v>0</v>
      </c>
      <c r="G23" s="38">
        <f>IF(F23&gt;$G$8,F23-$G$8,0)</f>
        <v>0</v>
      </c>
      <c r="H23" s="39">
        <f>IF(F23&gt;$I$8,100,IF(E23=100,100,IF(E23=150,150,E23+G23)))</f>
        <v>100</v>
      </c>
      <c r="I23" s="20">
        <f>IF($A23&lt;100,VLOOKUP($A23,L!$A$10:$Q$29,10,FALSE),IF($A23&lt;200,VLOOKUP($A23,M!$A$10:$Q$28,10,FALSE),IF($A23&lt;300,VLOOKUP($A23,S!$A$10:$Q$26,10,FALSE),VLOOKUP($A23,#REF!,10,FALSE))))</f>
        <v>100</v>
      </c>
      <c r="J23" s="21">
        <f>IF($A23&lt;100,VLOOKUP($A23,L!$A$10:$Q$29,11,FALSE),IF($A23&lt;200,VLOOKUP($A23,M!$A$10:$Q$28,11,FALSE),IF($A23&lt;300,VLOOKUP($A23,S!$A$10:$Q$26,11,FALSE),VLOOKUP($A23,#REF!,11,FALSE))))</f>
        <v>0</v>
      </c>
      <c r="K23" s="38">
        <f>IF(J23&gt;$K$8,J23-$K$8,0)</f>
        <v>0</v>
      </c>
      <c r="L23" s="39">
        <f>IF(J23&gt;$M$8,100,IF(I23=100,100,IF(I23=150,150,I23+K23)))</f>
        <v>100</v>
      </c>
      <c r="M23" s="20">
        <f aca="true" t="shared" si="3" ref="M23:N25">SUM(E23,I23)</f>
        <v>200</v>
      </c>
      <c r="N23" s="38">
        <f t="shared" si="3"/>
        <v>0</v>
      </c>
      <c r="O23" s="38">
        <f>SUM(H23,L23)</f>
        <v>200</v>
      </c>
      <c r="P23" s="62"/>
    </row>
    <row r="24" spans="1:16" ht="15" outlineLevel="1">
      <c r="A24" s="33">
        <v>108</v>
      </c>
      <c r="B24" s="21" t="str">
        <f>IF($A24&lt;100,VLOOKUP($A24,L!$A$10:$Q$29,2,FALSE),IF($A24&lt;200,VLOOKUP($A24,M!$A$10:$Q$28,2,FALSE),IF($A24&lt;300,VLOOKUP($A24,S!$A$10:$Q$26,2,FALSE),VLOOKUP($A24,#REF!,2,FALSE))))</f>
        <v>Панфилова Татьяна</v>
      </c>
      <c r="C24" s="21" t="str">
        <f>IF($A24&lt;100,VLOOKUP($A24,L!$A$10:$Q$29,4,FALSE),IF($A24&lt;200,VLOOKUP($A24,M!$A$10:$Q$28,4,FALSE),IF($A24&lt;300,VLOOKUP($A24,S!$A$10:$Q$26,4,FALSE),VLOOKUP($A24,#REF!,4,FALSE))))</f>
        <v>гл фокс</v>
      </c>
      <c r="D24" s="21" t="str">
        <f>IF($A24&lt;100,VLOOKUP($A24,L!$A$10:$Q$29,5,FALSE),IF($A24&lt;200,VLOOKUP($A24,M!$A$10:$Q$28,5,FALSE),IF($A24&lt;300,VLOOKUP($A24,S!$A$10:$Q$26,5,FALSE),VLOOKUP($A24,#REF!,5,FALSE))))</f>
        <v>Зербина</v>
      </c>
      <c r="E24" s="20">
        <f>IF($A24&lt;100,VLOOKUP($A24,L!$A$10:$Q$29,6,FALSE),IF($A24&lt;200,VLOOKUP($A24,M!$A$10:$Q$28,6,FALSE),IF($A24&lt;300,VLOOKUP($A24,S!$A$10:$Q$26,6,FALSE),VLOOKUP($A24,#REF!,6,FALSE))))</f>
        <v>5</v>
      </c>
      <c r="F24" s="21">
        <f>IF($A24&lt;100,VLOOKUP($A24,L!$A$10:$Q$29,7,FALSE),IF($A24&lt;200,VLOOKUP($A24,M!$A$10:$Q$28,7,FALSE),IF($A24&lt;300,VLOOKUP($A24,S!$A$10:$Q$26,7,FALSE),VLOOKUP($A24,#REF!,7,FALSE))))</f>
        <v>46.4</v>
      </c>
      <c r="G24" s="38">
        <f>IF(F24&gt;$G$8,F24-$G$8,0)</f>
        <v>0.3999999999999986</v>
      </c>
      <c r="H24" s="39">
        <f>IF(F24&gt;$I$8,100,IF(E24=100,100,IF(E24=150,150,E24+G24)))</f>
        <v>5.399999999999999</v>
      </c>
      <c r="I24" s="20">
        <f>IF($A24&lt;100,VLOOKUP($A24,L!$A$10:$Q$29,10,FALSE),IF($A24&lt;200,VLOOKUP($A24,M!$A$10:$Q$28,10,FALSE),IF($A24&lt;300,VLOOKUP($A24,S!$A$10:$Q$26,10,FALSE),VLOOKUP($A24,#REF!,10,FALSE))))</f>
        <v>0</v>
      </c>
      <c r="J24" s="21">
        <f>IF($A24&lt;100,VLOOKUP($A24,L!$A$10:$Q$29,11,FALSE),IF($A24&lt;200,VLOOKUP($A24,M!$A$10:$Q$28,11,FALSE),IF($A24&lt;300,VLOOKUP($A24,S!$A$10:$Q$26,11,FALSE),VLOOKUP($A24,#REF!,11,FALSE))))</f>
        <v>43.5</v>
      </c>
      <c r="K24" s="38">
        <f>IF(J24&gt;$K$8,J24-$K$8,0)</f>
        <v>4.5</v>
      </c>
      <c r="L24" s="39">
        <f>IF(J24&gt;$M$8,100,IF(I24=100,100,IF(I24=150,150,I24+K24)))</f>
        <v>4.5</v>
      </c>
      <c r="M24" s="20">
        <f t="shared" si="3"/>
        <v>5</v>
      </c>
      <c r="N24" s="38">
        <f t="shared" si="3"/>
        <v>89.9</v>
      </c>
      <c r="O24" s="38">
        <f>SUM(H24,L24)</f>
        <v>9.899999999999999</v>
      </c>
      <c r="P24" s="62"/>
    </row>
    <row r="25" spans="1:16" ht="15" outlineLevel="1">
      <c r="A25" s="34">
        <v>206</v>
      </c>
      <c r="B25" s="24" t="str">
        <f>IF($A25&lt;100,VLOOKUP($A25,L!$A$10:$Q$29,2,FALSE),IF($A25&lt;200,VLOOKUP($A25,M!$A$10:$Q$28,2,FALSE),IF($A25&lt;300,VLOOKUP($A25,S!$A$10:$Q$26,2,FALSE),VLOOKUP($A25,#REF!,2,FALSE))))</f>
        <v>Катутис Ангелина</v>
      </c>
      <c r="C25" s="24" t="str">
        <f>IF($A25&lt;100,VLOOKUP($A25,L!$A$10:$Q$29,4,FALSE),IF($A25&lt;200,VLOOKUP($A25,M!$A$10:$Q$28,4,FALSE),IF($A25&lt;300,VLOOKUP($A25,S!$A$10:$Q$26,4,FALSE),VLOOKUP($A25,#REF!,4,FALSE))))</f>
        <v>шелти</v>
      </c>
      <c r="D25" s="25" t="str">
        <f>IF($A25&lt;100,VLOOKUP($A25,L!$A$10:$Q$29,5,FALSE),IF($A25&lt;200,VLOOKUP($A25,M!$A$10:$Q$28,5,FALSE),IF($A25&lt;300,VLOOKUP($A25,S!$A$10:$Q$26,5,FALSE),VLOOKUP($A25,#REF!,5,FALSE))))</f>
        <v>Пайнери</v>
      </c>
      <c r="E25" s="23">
        <f>IF($A25&lt;100,VLOOKUP($A25,L!$A$10:$Q$29,6,FALSE),IF($A25&lt;200,VLOOKUP($A25,M!$A$10:$Q$28,6,FALSE),IF($A25&lt;300,VLOOKUP($A25,S!$A$10:$Q$26,6,FALSE),VLOOKUP($A25,#REF!,6,FALSE))))</f>
        <v>15</v>
      </c>
      <c r="F25" s="24">
        <f>IF($A25&lt;100,VLOOKUP($A25,L!$A$10:$Q$29,7,FALSE),IF($A25&lt;200,VLOOKUP($A25,M!$A$10:$Q$28,7,FALSE),IF($A25&lt;300,VLOOKUP($A25,S!$A$10:$Q$26,7,FALSE),VLOOKUP($A25,#REF!,7,FALSE))))</f>
        <v>40.2</v>
      </c>
      <c r="G25" s="40">
        <f>IF(F25&gt;$G$8,F25-$G$8,0)</f>
        <v>0</v>
      </c>
      <c r="H25" s="41">
        <f>IF(F25&gt;$I$8,100,IF(E25=100,100,IF(E25=150,150,E25+G25)))</f>
        <v>15</v>
      </c>
      <c r="I25" s="23">
        <f>IF($A25&lt;100,VLOOKUP($A25,L!$A$10:$Q$29,10,FALSE),IF($A25&lt;200,VLOOKUP($A25,M!$A$10:$Q$28,10,FALSE),IF($A25&lt;300,VLOOKUP($A25,S!$A$10:$Q$26,10,FALSE),VLOOKUP($A25,#REF!,10,FALSE))))</f>
        <v>100</v>
      </c>
      <c r="J25" s="24">
        <f>IF($A25&lt;100,VLOOKUP($A25,L!$A$10:$Q$29,11,FALSE),IF($A25&lt;200,VLOOKUP($A25,M!$A$10:$Q$28,11,FALSE),IF($A25&lt;300,VLOOKUP($A25,S!$A$10:$Q$26,11,FALSE),VLOOKUP($A25,#REF!,11,FALSE))))</f>
        <v>0</v>
      </c>
      <c r="K25" s="40">
        <f>IF(J25&gt;$K$8,J25-$K$8,0)</f>
        <v>0</v>
      </c>
      <c r="L25" s="41">
        <f>IF(J25&gt;$M$8,100,IF(I25=100,100,IF(I25=150,150,I25+K25)))</f>
        <v>100</v>
      </c>
      <c r="M25" s="23">
        <f t="shared" si="3"/>
        <v>115</v>
      </c>
      <c r="N25" s="40">
        <f t="shared" si="3"/>
        <v>40.2</v>
      </c>
      <c r="O25" s="40">
        <f>SUM(H25,L25)</f>
        <v>115</v>
      </c>
      <c r="P25" s="63"/>
    </row>
    <row r="26" spans="1:16" ht="18">
      <c r="A26" s="32"/>
      <c r="B26" s="31" t="s">
        <v>125</v>
      </c>
      <c r="C26" s="21"/>
      <c r="D26" s="22"/>
      <c r="E26" s="66">
        <f>SUM(E27:E29)</f>
        <v>200</v>
      </c>
      <c r="F26" s="67">
        <f>SUM(F27:F29)</f>
        <v>45.9</v>
      </c>
      <c r="G26" s="68"/>
      <c r="H26" s="69">
        <f>SUM(H27:H29)</f>
        <v>200</v>
      </c>
      <c r="I26" s="70">
        <f>SUM(I27:I29)</f>
        <v>120</v>
      </c>
      <c r="J26" s="67">
        <f>SUM(J27:J29)</f>
        <v>84</v>
      </c>
      <c r="K26" s="68"/>
      <c r="L26" s="69">
        <f>SUM(L27:L29)</f>
        <v>126</v>
      </c>
      <c r="M26" s="70">
        <f>SUM(M27:M29)</f>
        <v>320</v>
      </c>
      <c r="N26" s="67">
        <f>SUM(N27:N29)</f>
        <v>129.89999999999998</v>
      </c>
      <c r="O26" s="67">
        <f>SUM(O27:O29)</f>
        <v>326</v>
      </c>
      <c r="P26" s="62">
        <v>5</v>
      </c>
    </row>
    <row r="27" spans="1:16" ht="15" outlineLevel="1">
      <c r="A27" s="33">
        <v>102</v>
      </c>
      <c r="B27" s="21" t="str">
        <f>IF($A27&lt;100,VLOOKUP($A27,L!$A$10:$Q$29,2,FALSE),IF($A27&lt;200,VLOOKUP($A27,M!$A$10:$Q$28,2,FALSE),IF($A27&lt;300,VLOOKUP($A27,S!$A$10:$Q$26,2,FALSE),VLOOKUP($A27,#REF!,2,FALSE))))</f>
        <v>Голомидова Екатерина</v>
      </c>
      <c r="C27" s="21" t="str">
        <f>IF($A27&lt;100,VLOOKUP($A27,L!$A$10:$Q$29,4,FALSE),IF($A27&lt;200,VLOOKUP($A27,M!$A$10:$Q$28,4,FALSE),IF($A27&lt;300,VLOOKUP($A27,S!$A$10:$Q$26,4,FALSE),VLOOKUP($A27,#REF!,4,FALSE))))</f>
        <v>шелти</v>
      </c>
      <c r="D27" s="21" t="str">
        <f>IF($A27&lt;100,VLOOKUP($A27,L!$A$10:$Q$29,5,FALSE),IF($A27&lt;200,VLOOKUP($A27,M!$A$10:$Q$28,5,FALSE),IF($A27&lt;300,VLOOKUP($A27,S!$A$10:$Q$26,5,FALSE),VLOOKUP($A27,#REF!,5,FALSE))))</f>
        <v>Шустрик</v>
      </c>
      <c r="E27" s="20">
        <f>IF($A27&lt;100,VLOOKUP($A27,L!$A$10:$Q$29,6,FALSE),IF($A27&lt;200,VLOOKUP($A27,M!$A$10:$Q$28,6,FALSE),IF($A27&lt;300,VLOOKUP($A27,S!$A$10:$Q$26,6,FALSE),VLOOKUP($A27,#REF!,6,FALSE))))</f>
        <v>100</v>
      </c>
      <c r="F27" s="21">
        <f>IF($A27&lt;100,VLOOKUP($A27,L!$A$10:$Q$29,7,FALSE),IF($A27&lt;200,VLOOKUP($A27,M!$A$10:$Q$28,7,FALSE),IF($A27&lt;300,VLOOKUP($A27,S!$A$10:$Q$26,7,FALSE),VLOOKUP($A27,#REF!,7,FALSE))))</f>
        <v>0</v>
      </c>
      <c r="G27" s="38">
        <f>IF(F27&gt;$G$8,F27-$G$8,0)</f>
        <v>0</v>
      </c>
      <c r="H27" s="39">
        <f>IF(F27&gt;$I$8,100,IF(E27=100,100,IF(E27=150,150,E27+G27)))</f>
        <v>100</v>
      </c>
      <c r="I27" s="20">
        <f>IF($A27&lt;100,VLOOKUP($A27,L!$A$10:$Q$29,10,FALSE),IF($A27&lt;200,VLOOKUP($A27,M!$A$10:$Q$28,10,FALSE),IF($A27&lt;300,VLOOKUP($A27,S!$A$10:$Q$26,10,FALSE),VLOOKUP($A27,#REF!,10,FALSE))))</f>
        <v>15</v>
      </c>
      <c r="J27" s="21">
        <f>IF($A27&lt;100,VLOOKUP($A27,L!$A$10:$Q$29,11,FALSE),IF($A27&lt;200,VLOOKUP($A27,M!$A$10:$Q$28,11,FALSE),IF($A27&lt;300,VLOOKUP($A27,S!$A$10:$Q$26,11,FALSE),VLOOKUP($A27,#REF!,11,FALSE))))</f>
        <v>40.2</v>
      </c>
      <c r="K27" s="38">
        <f>IF(J27&gt;$K$8,J27-$K$8,0)</f>
        <v>1.2000000000000028</v>
      </c>
      <c r="L27" s="39">
        <f>IF(J27&gt;$M$8,100,IF(I27=100,100,IF(I27=150,150,I27+K27)))</f>
        <v>16.200000000000003</v>
      </c>
      <c r="M27" s="20">
        <f aca="true" t="shared" si="4" ref="M27:N29">SUM(E27,I27)</f>
        <v>115</v>
      </c>
      <c r="N27" s="38">
        <f t="shared" si="4"/>
        <v>40.2</v>
      </c>
      <c r="O27" s="38">
        <f>SUM(H27,L27)</f>
        <v>116.2</v>
      </c>
      <c r="P27" s="62"/>
    </row>
    <row r="28" spans="1:16" ht="15" outlineLevel="1">
      <c r="A28" s="33">
        <v>112</v>
      </c>
      <c r="B28" s="21" t="str">
        <f>IF($A28&lt;100,VLOOKUP($A28,L!$A$10:$Q$29,2,FALSE),IF($A28&lt;200,VLOOKUP($A28,M!$A$10:$Q$28,2,FALSE),IF($A28&lt;300,VLOOKUP($A28,S!$A$10:$Q$26,2,FALSE),VLOOKUP($A28,#REF!,2,FALSE))))</f>
        <v>Семина Юлия</v>
      </c>
      <c r="C28" s="21" t="str">
        <f>IF($A28&lt;100,VLOOKUP($A28,L!$A$10:$Q$29,4,FALSE),IF($A28&lt;200,VLOOKUP($A28,M!$A$10:$Q$28,4,FALSE),IF($A28&lt;300,VLOOKUP($A28,S!$A$10:$Q$26,4,FALSE),VLOOKUP($A28,#REF!,4,FALSE))))</f>
        <v>рус спаниель</v>
      </c>
      <c r="D28" s="21" t="str">
        <f>IF($A28&lt;100,VLOOKUP($A28,L!$A$10:$Q$29,5,FALSE),IF($A28&lt;200,VLOOKUP($A28,M!$A$10:$Q$28,5,FALSE),IF($A28&lt;300,VLOOKUP($A28,S!$A$10:$Q$26,5,FALSE),VLOOKUP($A28,#REF!,5,FALSE))))</f>
        <v>Бумер</v>
      </c>
      <c r="E28" s="20">
        <f>IF($A28&lt;100,VLOOKUP($A28,L!$A$10:$Q$29,6,FALSE),IF($A28&lt;200,VLOOKUP($A28,M!$A$10:$Q$28,6,FALSE),IF($A28&lt;300,VLOOKUP($A28,S!$A$10:$Q$26,6,FALSE),VLOOKUP($A28,#REF!,6,FALSE))))</f>
        <v>0</v>
      </c>
      <c r="F28" s="21">
        <f>IF($A28&lt;100,VLOOKUP($A28,L!$A$10:$Q$29,7,FALSE),IF($A28&lt;200,VLOOKUP($A28,M!$A$10:$Q$28,7,FALSE),IF($A28&lt;300,VLOOKUP($A28,S!$A$10:$Q$26,7,FALSE),VLOOKUP($A28,#REF!,7,FALSE))))</f>
        <v>45.9</v>
      </c>
      <c r="G28" s="38">
        <f>IF(F28&gt;$G$8,F28-$G$8,0)</f>
        <v>0</v>
      </c>
      <c r="H28" s="39">
        <f>IF(F28&gt;$I$8,100,IF(E28=100,100,IF(E28=150,150,E28+G28)))</f>
        <v>0</v>
      </c>
      <c r="I28" s="20">
        <f>IF($A28&lt;100,VLOOKUP($A28,L!$A$10:$Q$29,10,FALSE),IF($A28&lt;200,VLOOKUP($A28,M!$A$10:$Q$28,10,FALSE),IF($A28&lt;300,VLOOKUP($A28,S!$A$10:$Q$26,10,FALSE),VLOOKUP($A28,#REF!,10,FALSE))))</f>
        <v>5</v>
      </c>
      <c r="J28" s="21">
        <f>IF($A28&lt;100,VLOOKUP($A28,L!$A$10:$Q$29,11,FALSE),IF($A28&lt;200,VLOOKUP($A28,M!$A$10:$Q$28,11,FALSE),IF($A28&lt;300,VLOOKUP($A28,S!$A$10:$Q$26,11,FALSE),VLOOKUP($A28,#REF!,11,FALSE))))</f>
        <v>43.8</v>
      </c>
      <c r="K28" s="38">
        <f>IF(J28&gt;$K$8,J28-$K$8,0)</f>
        <v>4.799999999999997</v>
      </c>
      <c r="L28" s="39">
        <f>IF(J28&gt;$M$8,100,IF(I28=100,100,IF(I28=150,150,I28+K28)))</f>
        <v>9.799999999999997</v>
      </c>
      <c r="M28" s="20">
        <f t="shared" si="4"/>
        <v>5</v>
      </c>
      <c r="N28" s="38">
        <f t="shared" si="4"/>
        <v>89.69999999999999</v>
      </c>
      <c r="O28" s="38">
        <f>SUM(H28,L28)</f>
        <v>9.799999999999997</v>
      </c>
      <c r="P28" s="62"/>
    </row>
    <row r="29" spans="1:16" ht="15" outlineLevel="1">
      <c r="A29" s="34">
        <v>204</v>
      </c>
      <c r="B29" s="24" t="str">
        <f>IF($A29&lt;100,VLOOKUP($A29,L!$A$10:$Q$29,2,FALSE),IF($A29&lt;200,VLOOKUP($A29,M!$A$10:$Q$28,2,FALSE),IF($A29&lt;300,VLOOKUP($A29,S!$A$10:$Q$26,2,FALSE),VLOOKUP($A29,#REF!,2,FALSE))))</f>
        <v>Голомидова Екатерина</v>
      </c>
      <c r="C29" s="24" t="str">
        <f>IF($A29&lt;100,VLOOKUP($A29,L!$A$10:$Q$29,4,FALSE),IF($A29&lt;200,VLOOKUP($A29,M!$A$10:$Q$28,4,FALSE),IF($A29&lt;300,VLOOKUP($A29,S!$A$10:$Q$26,4,FALSE),VLOOKUP($A29,#REF!,4,FALSE))))</f>
        <v>шелти</v>
      </c>
      <c r="D29" s="25" t="str">
        <f>IF($A29&lt;100,VLOOKUP($A29,L!$A$10:$Q$29,5,FALSE),IF($A29&lt;200,VLOOKUP($A29,M!$A$10:$Q$28,5,FALSE),IF($A29&lt;300,VLOOKUP($A29,S!$A$10:$Q$26,5,FALSE),VLOOKUP($A29,#REF!,5,FALSE))))</f>
        <v>Фанни</v>
      </c>
      <c r="E29" s="23">
        <f>IF($A29&lt;100,VLOOKUP($A29,L!$A$10:$Q$29,6,FALSE),IF($A29&lt;200,VLOOKUP($A29,M!$A$10:$Q$28,6,FALSE),IF($A29&lt;300,VLOOKUP($A29,S!$A$10:$Q$26,6,FALSE),VLOOKUP($A29,#REF!,6,FALSE))))</f>
        <v>100</v>
      </c>
      <c r="F29" s="24">
        <f>IF($A29&lt;100,VLOOKUP($A29,L!$A$10:$Q$29,7,FALSE),IF($A29&lt;200,VLOOKUP($A29,M!$A$10:$Q$28,7,FALSE),IF($A29&lt;300,VLOOKUP($A29,S!$A$10:$Q$26,7,FALSE),VLOOKUP($A29,#REF!,7,FALSE))))</f>
        <v>0</v>
      </c>
      <c r="G29" s="40">
        <f>IF(F29&gt;$G$8,F29-$G$8,0)</f>
        <v>0</v>
      </c>
      <c r="H29" s="41">
        <f>IF(F29&gt;$I$8,100,IF(E29=100,100,IF(E29=150,150,E29+G29)))</f>
        <v>100</v>
      </c>
      <c r="I29" s="23">
        <f>IF($A29&lt;100,VLOOKUP($A29,L!$A$10:$Q$29,10,FALSE),IF($A29&lt;200,VLOOKUP($A29,M!$A$10:$Q$28,10,FALSE),IF($A29&lt;300,VLOOKUP($A29,S!$A$10:$Q$26,10,FALSE),VLOOKUP($A29,#REF!,10,FALSE))))</f>
        <v>100</v>
      </c>
      <c r="J29" s="24">
        <f>IF($A29&lt;100,VLOOKUP($A29,L!$A$10:$Q$29,11,FALSE),IF($A29&lt;200,VLOOKUP($A29,M!$A$10:$Q$28,11,FALSE),IF($A29&lt;300,VLOOKUP($A29,S!$A$10:$Q$26,11,FALSE),VLOOKUP($A29,#REF!,11,FALSE))))</f>
        <v>0</v>
      </c>
      <c r="K29" s="40">
        <f>IF(J29&gt;$K$8,J29-$K$8,0)</f>
        <v>0</v>
      </c>
      <c r="L29" s="41">
        <f>IF(J29&gt;$M$8,100,IF(I29=100,100,IF(I29=150,150,I29+K29)))</f>
        <v>100</v>
      </c>
      <c r="M29" s="23">
        <f t="shared" si="4"/>
        <v>200</v>
      </c>
      <c r="N29" s="40">
        <f t="shared" si="4"/>
        <v>0</v>
      </c>
      <c r="O29" s="40">
        <f>SUM(H29,L29)</f>
        <v>200</v>
      </c>
      <c r="P29" s="63"/>
    </row>
    <row r="30" spans="1:16" ht="18">
      <c r="A30" s="32"/>
      <c r="B30" s="31" t="s">
        <v>145</v>
      </c>
      <c r="C30" s="21"/>
      <c r="D30" s="22"/>
      <c r="E30" s="66">
        <f>SUM(E31:E33)</f>
        <v>200</v>
      </c>
      <c r="F30" s="67">
        <f>SUM(F31:F33)</f>
        <v>39.8</v>
      </c>
      <c r="G30" s="68"/>
      <c r="H30" s="69">
        <f>SUM(H31:H33)</f>
        <v>200</v>
      </c>
      <c r="I30" s="70">
        <f>SUM(I31:I33)</f>
        <v>200</v>
      </c>
      <c r="J30" s="67">
        <f>SUM(J31:J33)</f>
        <v>35.1</v>
      </c>
      <c r="K30" s="68"/>
      <c r="L30" s="69">
        <f>SUM(L31:L33)</f>
        <v>200</v>
      </c>
      <c r="M30" s="70">
        <f>SUM(M31:M33)</f>
        <v>400</v>
      </c>
      <c r="N30" s="67">
        <f>SUM(N31:N33)</f>
        <v>74.9</v>
      </c>
      <c r="O30" s="67">
        <f>SUM(O31:O33)</f>
        <v>400</v>
      </c>
      <c r="P30" s="62">
        <v>6</v>
      </c>
    </row>
    <row r="31" spans="1:16" ht="15" outlineLevel="1">
      <c r="A31" s="33">
        <v>111</v>
      </c>
      <c r="B31" s="21" t="str">
        <f>IF($A31&lt;100,VLOOKUP($A31,L!$A$10:$Q$29,2,FALSE),IF($A31&lt;200,VLOOKUP($A31,M!$A$10:$Q$28,2,FALSE),IF($A31&lt;300,VLOOKUP($A31,S!$A$10:$Q$26,2,FALSE),VLOOKUP($A31,#REF!,2,FALSE))))</f>
        <v>Дружинина Ольга</v>
      </c>
      <c r="C31" s="21" t="str">
        <f>IF($A31&lt;100,VLOOKUP($A31,L!$A$10:$Q$29,4,FALSE),IF($A31&lt;200,VLOOKUP($A31,M!$A$10:$Q$28,4,FALSE),IF($A31&lt;300,VLOOKUP($A31,S!$A$10:$Q$26,4,FALSE),VLOOKUP($A31,#REF!,4,FALSE))))</f>
        <v>гл фокс</v>
      </c>
      <c r="D31" s="21" t="str">
        <f>IF($A31&lt;100,VLOOKUP($A31,L!$A$10:$Q$29,5,FALSE),IF($A31&lt;200,VLOOKUP($A31,M!$A$10:$Q$28,5,FALSE),IF($A31&lt;300,VLOOKUP($A31,S!$A$10:$Q$26,5,FALSE),VLOOKUP($A31,#REF!,5,FALSE))))</f>
        <v>Риск</v>
      </c>
      <c r="E31" s="20">
        <f>IF($A31&lt;100,VLOOKUP($A31,L!$A$10:$Q$29,6,FALSE),IF($A31&lt;200,VLOOKUP($A31,M!$A$10:$Q$28,6,FALSE),IF($A31&lt;300,VLOOKUP($A31,S!$A$10:$Q$26,6,FALSE),VLOOKUP($A31,#REF!,6,FALSE))))</f>
        <v>100</v>
      </c>
      <c r="F31" s="21">
        <f>IF($A31&lt;100,VLOOKUP($A31,L!$A$10:$Q$29,7,FALSE),IF($A31&lt;200,VLOOKUP($A31,M!$A$10:$Q$28,7,FALSE),IF($A31&lt;300,VLOOKUP($A31,S!$A$10:$Q$26,7,FALSE),VLOOKUP($A31,#REF!,7,FALSE))))</f>
        <v>0</v>
      </c>
      <c r="G31" s="38">
        <f>IF(F31&gt;$G$8,F31-$G$8,0)</f>
        <v>0</v>
      </c>
      <c r="H31" s="39">
        <f>IF(F31&gt;$I$8,100,IF(E31=100,100,IF(E31=150,150,E31+G31)))</f>
        <v>100</v>
      </c>
      <c r="I31" s="20">
        <f>IF($A31&lt;100,VLOOKUP($A31,L!$A$10:$Q$29,10,FALSE),IF($A31&lt;200,VLOOKUP($A31,M!$A$10:$Q$28,10,FALSE),IF($A31&lt;300,VLOOKUP($A31,S!$A$10:$Q$26,10,FALSE),VLOOKUP($A31,#REF!,10,FALSE))))</f>
        <v>100</v>
      </c>
      <c r="J31" s="21">
        <f>IF($A31&lt;100,VLOOKUP($A31,L!$A$10:$Q$29,11,FALSE),IF($A31&lt;200,VLOOKUP($A31,M!$A$10:$Q$28,11,FALSE),IF($A31&lt;300,VLOOKUP($A31,S!$A$10:$Q$26,11,FALSE),VLOOKUP($A31,#REF!,11,FALSE))))</f>
        <v>0</v>
      </c>
      <c r="K31" s="38">
        <f>IF(J31&gt;$K$8,J31-$K$8,0)</f>
        <v>0</v>
      </c>
      <c r="L31" s="39">
        <f>IF(J31&gt;$M$8,100,IF(I31=100,100,IF(I31=150,150,I31+K31)))</f>
        <v>100</v>
      </c>
      <c r="M31" s="20">
        <f aca="true" t="shared" si="5" ref="M31:N33">SUM(E31,I31)</f>
        <v>200</v>
      </c>
      <c r="N31" s="38">
        <f t="shared" si="5"/>
        <v>0</v>
      </c>
      <c r="O31" s="38">
        <f>SUM(H31,L31)</f>
        <v>200</v>
      </c>
      <c r="P31" s="62"/>
    </row>
    <row r="32" spans="1:16" ht="15" outlineLevel="1">
      <c r="A32" s="33">
        <v>207</v>
      </c>
      <c r="B32" s="21" t="str">
        <f>IF($A32&lt;100,VLOOKUP($A32,L!$A$10:$Q$29,2,FALSE),IF($A32&lt;200,VLOOKUP($A32,M!$A$10:$Q$28,2,FALSE),IF($A32&lt;300,VLOOKUP($A32,S!$A$10:$Q$26,2,FALSE),VLOOKUP($A32,#REF!,2,FALSE))))</f>
        <v>Соловьева Полина</v>
      </c>
      <c r="C32" s="21" t="str">
        <f>IF($A32&lt;100,VLOOKUP($A32,L!$A$10:$Q$29,4,FALSE),IF($A32&lt;200,VLOOKUP($A32,M!$A$10:$Q$28,4,FALSE),IF($A32&lt;300,VLOOKUP($A32,S!$A$10:$Q$26,4,FALSE),VLOOKUP($A32,#REF!,4,FALSE))))</f>
        <v>шелти</v>
      </c>
      <c r="D32" s="21" t="str">
        <f>IF($A32&lt;100,VLOOKUP($A32,L!$A$10:$Q$29,5,FALSE),IF($A32&lt;200,VLOOKUP($A32,M!$A$10:$Q$28,5,FALSE),IF($A32&lt;300,VLOOKUP($A32,S!$A$10:$Q$26,5,FALSE),VLOOKUP($A32,#REF!,5,FALSE))))</f>
        <v>Адреналина</v>
      </c>
      <c r="E32" s="20">
        <f>IF($A32&lt;100,VLOOKUP($A32,L!$A$10:$Q$29,6,FALSE),IF($A32&lt;200,VLOOKUP($A32,M!$A$10:$Q$28,6,FALSE),IF($A32&lt;300,VLOOKUP($A32,S!$A$10:$Q$26,6,FALSE),VLOOKUP($A32,#REF!,6,FALSE))))</f>
        <v>0</v>
      </c>
      <c r="F32" s="21">
        <f>IF($A32&lt;100,VLOOKUP($A32,L!$A$10:$Q$29,7,FALSE),IF($A32&lt;200,VLOOKUP($A32,M!$A$10:$Q$28,7,FALSE),IF($A32&lt;300,VLOOKUP($A32,S!$A$10:$Q$26,7,FALSE),VLOOKUP($A32,#REF!,7,FALSE))))</f>
        <v>39.8</v>
      </c>
      <c r="G32" s="38">
        <f>IF(F32&gt;$G$8,F32-$G$8,0)</f>
        <v>0</v>
      </c>
      <c r="H32" s="39">
        <f>IF(F32&gt;$I$8,100,IF(E32=100,100,IF(E32=150,150,E32+G32)))</f>
        <v>0</v>
      </c>
      <c r="I32" s="20">
        <f>IF($A32&lt;100,VLOOKUP($A32,L!$A$10:$Q$29,10,FALSE),IF($A32&lt;200,VLOOKUP($A32,M!$A$10:$Q$28,10,FALSE),IF($A32&lt;300,VLOOKUP($A32,S!$A$10:$Q$26,10,FALSE),VLOOKUP($A32,#REF!,10,FALSE))))</f>
        <v>0</v>
      </c>
      <c r="J32" s="21">
        <f>IF($A32&lt;100,VLOOKUP($A32,L!$A$10:$Q$29,11,FALSE),IF($A32&lt;200,VLOOKUP($A32,M!$A$10:$Q$28,11,FALSE),IF($A32&lt;300,VLOOKUP($A32,S!$A$10:$Q$26,11,FALSE),VLOOKUP($A32,#REF!,11,FALSE))))</f>
        <v>35.1</v>
      </c>
      <c r="K32" s="38">
        <f>IF(J32&gt;$K$8,J32-$K$8,0)</f>
        <v>0</v>
      </c>
      <c r="L32" s="39">
        <f>IF(J32&gt;$M$8,100,IF(I32=100,100,IF(I32=150,150,I32+K32)))</f>
        <v>0</v>
      </c>
      <c r="M32" s="20">
        <f t="shared" si="5"/>
        <v>0</v>
      </c>
      <c r="N32" s="38">
        <f t="shared" si="5"/>
        <v>74.9</v>
      </c>
      <c r="O32" s="38">
        <f>SUM(H32,L32)</f>
        <v>0</v>
      </c>
      <c r="P32" s="62"/>
    </row>
    <row r="33" spans="1:16" ht="15" outlineLevel="1">
      <c r="A33" s="34">
        <v>210</v>
      </c>
      <c r="B33" s="24" t="str">
        <f>IF($A33&lt;100,VLOOKUP($A33,L!$A$10:$Q$29,2,FALSE),IF($A33&lt;200,VLOOKUP($A33,M!$A$10:$Q$28,2,FALSE),IF($A33&lt;300,VLOOKUP($A33,S!$A$10:$Q$26,2,FALSE),VLOOKUP($A33,#REF!,2,FALSE))))</f>
        <v>Дружинин Алексей</v>
      </c>
      <c r="C33" s="24" t="str">
        <f>IF($A33&lt;100,VLOOKUP($A33,L!$A$10:$Q$29,4,FALSE),IF($A33&lt;200,VLOOKUP($A33,M!$A$10:$Q$28,4,FALSE),IF($A33&lt;300,VLOOKUP($A33,S!$A$10:$Q$26,4,FALSE),VLOOKUP($A33,#REF!,4,FALSE))))</f>
        <v>шелти</v>
      </c>
      <c r="D33" s="25" t="str">
        <f>IF($A33&lt;100,VLOOKUP($A33,L!$A$10:$Q$29,5,FALSE),IF($A33&lt;200,VLOOKUP($A33,M!$A$10:$Q$28,5,FALSE),IF($A33&lt;300,VLOOKUP($A33,S!$A$10:$Q$26,5,FALSE),VLOOKUP($A33,#REF!,5,FALSE))))</f>
        <v>Кей</v>
      </c>
      <c r="E33" s="23">
        <f>IF($A33&lt;100,VLOOKUP($A33,L!$A$10:$Q$29,6,FALSE),IF($A33&lt;200,VLOOKUP($A33,M!$A$10:$Q$28,6,FALSE),IF($A33&lt;300,VLOOKUP($A33,S!$A$10:$Q$26,6,FALSE),VLOOKUP($A33,#REF!,6,FALSE))))</f>
        <v>100</v>
      </c>
      <c r="F33" s="24">
        <f>IF($A33&lt;100,VLOOKUP($A33,L!$A$10:$Q$29,7,FALSE),IF($A33&lt;200,VLOOKUP($A33,M!$A$10:$Q$28,7,FALSE),IF($A33&lt;300,VLOOKUP($A33,S!$A$10:$Q$26,7,FALSE),VLOOKUP($A33,#REF!,7,FALSE))))</f>
        <v>0</v>
      </c>
      <c r="G33" s="40">
        <f>IF(F33&gt;$G$8,F33-$G$8,0)</f>
        <v>0</v>
      </c>
      <c r="H33" s="41">
        <f>IF(F33&gt;$I$8,100,IF(E33=100,100,IF(E33=150,150,E33+G33)))</f>
        <v>100</v>
      </c>
      <c r="I33" s="23">
        <f>IF($A33&lt;100,VLOOKUP($A33,L!$A$10:$Q$29,10,FALSE),IF($A33&lt;200,VLOOKUP($A33,M!$A$10:$Q$28,10,FALSE),IF($A33&lt;300,VLOOKUP($A33,S!$A$10:$Q$26,10,FALSE),VLOOKUP($A33,#REF!,10,FALSE))))</f>
        <v>100</v>
      </c>
      <c r="J33" s="24">
        <f>IF($A33&lt;100,VLOOKUP($A33,L!$A$10:$Q$29,11,FALSE),IF($A33&lt;200,VLOOKUP($A33,M!$A$10:$Q$28,11,FALSE),IF($A33&lt;300,VLOOKUP($A33,S!$A$10:$Q$26,11,FALSE),VLOOKUP($A33,#REF!,11,FALSE))))</f>
        <v>0</v>
      </c>
      <c r="K33" s="40">
        <f>IF(J33&gt;$K$8,J33-$K$8,0)</f>
        <v>0</v>
      </c>
      <c r="L33" s="41">
        <f>IF(J33&gt;$M$8,100,IF(I33=100,100,IF(I33=150,150,I33+K33)))</f>
        <v>100</v>
      </c>
      <c r="M33" s="23">
        <f t="shared" si="5"/>
        <v>200</v>
      </c>
      <c r="N33" s="40">
        <f t="shared" si="5"/>
        <v>0</v>
      </c>
      <c r="O33" s="40">
        <f>SUM(H33,L33)</f>
        <v>200</v>
      </c>
      <c r="P33" s="63"/>
    </row>
    <row r="34" spans="1:16" ht="18">
      <c r="A34" s="32"/>
      <c r="B34" s="31" t="s">
        <v>180</v>
      </c>
      <c r="C34" s="21"/>
      <c r="D34" s="22"/>
      <c r="E34" s="66">
        <f>SUM(E35:E37)</f>
        <v>205</v>
      </c>
      <c r="F34" s="67">
        <f>SUM(F35:F37)</f>
        <v>44.6</v>
      </c>
      <c r="G34" s="68"/>
      <c r="H34" s="69">
        <f>SUM(H35:H37)</f>
        <v>205</v>
      </c>
      <c r="I34" s="70">
        <f>SUM(I35:I37)</f>
        <v>300</v>
      </c>
      <c r="J34" s="67">
        <f>SUM(J35:J37)</f>
        <v>0</v>
      </c>
      <c r="K34" s="68"/>
      <c r="L34" s="69">
        <f>SUM(L35:L37)</f>
        <v>300</v>
      </c>
      <c r="M34" s="70">
        <f>SUM(M35:M37)</f>
        <v>505</v>
      </c>
      <c r="N34" s="67">
        <f>SUM(N35:N37)</f>
        <v>44.6</v>
      </c>
      <c r="O34" s="67">
        <f>SUM(O35:O37)</f>
        <v>505</v>
      </c>
      <c r="P34" s="62">
        <v>7</v>
      </c>
    </row>
    <row r="35" spans="1:16" ht="15" outlineLevel="1">
      <c r="A35" s="33">
        <v>104</v>
      </c>
      <c r="B35" s="21" t="str">
        <f>IF($A35&lt;100,VLOOKUP($A35,L!$A$10:$Q$29,2,FALSE),IF($A35&lt;200,VLOOKUP($A35,M!$A$10:$Q$28,2,FALSE),IF($A35&lt;300,VLOOKUP($A35,S!$A$10:$Q$26,2,FALSE),VLOOKUP($A35,#REF!,2,FALSE))))</f>
        <v>Семина Юлия</v>
      </c>
      <c r="C35" s="21" t="str">
        <f>IF($A35&lt;100,VLOOKUP($A35,L!$A$10:$Q$29,4,FALSE),IF($A35&lt;200,VLOOKUP($A35,M!$A$10:$Q$28,4,FALSE),IF($A35&lt;300,VLOOKUP($A35,S!$A$10:$Q$26,4,FALSE),VLOOKUP($A35,#REF!,4,FALSE))))</f>
        <v>б.к.</v>
      </c>
      <c r="D35" s="21" t="str">
        <f>IF($A35&lt;100,VLOOKUP($A35,L!$A$10:$Q$29,5,FALSE),IF($A35&lt;200,VLOOKUP($A35,M!$A$10:$Q$28,5,FALSE),IF($A35&lt;300,VLOOKUP($A35,S!$A$10:$Q$26,5,FALSE),VLOOKUP($A35,#REF!,5,FALSE))))</f>
        <v>Мамба</v>
      </c>
      <c r="E35" s="20">
        <f>IF($A35&lt;100,VLOOKUP($A35,L!$A$10:$Q$29,6,FALSE),IF($A35&lt;200,VLOOKUP($A35,M!$A$10:$Q$28,6,FALSE),IF($A35&lt;300,VLOOKUP($A35,S!$A$10:$Q$26,6,FALSE),VLOOKUP($A35,#REF!,6,FALSE))))</f>
        <v>5</v>
      </c>
      <c r="F35" s="21">
        <f>IF($A35&lt;100,VLOOKUP($A35,L!$A$10:$Q$29,7,FALSE),IF($A35&lt;200,VLOOKUP($A35,M!$A$10:$Q$28,7,FALSE),IF($A35&lt;300,VLOOKUP($A35,S!$A$10:$Q$26,7,FALSE),VLOOKUP($A35,#REF!,7,FALSE))))</f>
        <v>44.6</v>
      </c>
      <c r="G35" s="38">
        <f>IF(F35&gt;$G$8,F35-$G$8,0)</f>
        <v>0</v>
      </c>
      <c r="H35" s="39">
        <f>IF(F35&gt;$I$8,100,IF(E35=100,100,IF(E35=150,150,E35+G35)))</f>
        <v>5</v>
      </c>
      <c r="I35" s="20">
        <f>IF($A35&lt;100,VLOOKUP($A35,L!$A$10:$Q$29,10,FALSE),IF($A35&lt;200,VLOOKUP($A35,M!$A$10:$Q$28,10,FALSE),IF($A35&lt;300,VLOOKUP($A35,S!$A$10:$Q$26,10,FALSE),VLOOKUP($A35,#REF!,10,FALSE))))</f>
        <v>100</v>
      </c>
      <c r="J35" s="21">
        <f>IF($A35&lt;100,VLOOKUP($A35,L!$A$10:$Q$29,11,FALSE),IF($A35&lt;200,VLOOKUP($A35,M!$A$10:$Q$28,11,FALSE),IF($A35&lt;300,VLOOKUP($A35,S!$A$10:$Q$26,11,FALSE),VLOOKUP($A35,#REF!,11,FALSE))))</f>
        <v>0</v>
      </c>
      <c r="K35" s="38">
        <f>IF(J35&gt;$K$8,J35-$K$8,0)</f>
        <v>0</v>
      </c>
      <c r="L35" s="39">
        <f>IF(J35&gt;$M$8,100,IF(I35=100,100,IF(I35=150,150,I35+K35)))</f>
        <v>100</v>
      </c>
      <c r="M35" s="20">
        <f aca="true" t="shared" si="6" ref="M35:N37">SUM(E35,I35)</f>
        <v>105</v>
      </c>
      <c r="N35" s="38">
        <f t="shared" si="6"/>
        <v>44.6</v>
      </c>
      <c r="O35" s="38">
        <f>SUM(H35,L35)</f>
        <v>105</v>
      </c>
      <c r="P35" s="62"/>
    </row>
    <row r="36" spans="1:16" ht="15" outlineLevel="1">
      <c r="A36" s="33">
        <v>105</v>
      </c>
      <c r="B36" s="21" t="str">
        <f>IF($A36&lt;100,VLOOKUP($A36,L!$A$10:$Q$29,2,FALSE),IF($A36&lt;200,VLOOKUP($A36,M!$A$10:$Q$28,2,FALSE),IF($A36&lt;300,VLOOKUP($A36,S!$A$10:$Q$26,2,FALSE),VLOOKUP($A36,#REF!,2,FALSE))))</f>
        <v>Егоренко Степан</v>
      </c>
      <c r="C36" s="21" t="str">
        <f>IF($A36&lt;100,VLOOKUP($A36,L!$A$10:$Q$29,4,FALSE),IF($A36&lt;200,VLOOKUP($A36,M!$A$10:$Q$28,4,FALSE),IF($A36&lt;300,VLOOKUP($A36,S!$A$10:$Q$26,4,FALSE),VLOOKUP($A36,#REF!,4,FALSE))))</f>
        <v>рус спаниель</v>
      </c>
      <c r="D36" s="21" t="str">
        <f>IF($A36&lt;100,VLOOKUP($A36,L!$A$10:$Q$29,5,FALSE),IF($A36&lt;200,VLOOKUP($A36,M!$A$10:$Q$28,5,FALSE),IF($A36&lt;300,VLOOKUP($A36,S!$A$10:$Q$26,5,FALSE),VLOOKUP($A36,#REF!,5,FALSE))))</f>
        <v>Ася</v>
      </c>
      <c r="E36" s="20">
        <f>IF($A36&lt;100,VLOOKUP($A36,L!$A$10:$Q$29,6,FALSE),IF($A36&lt;200,VLOOKUP($A36,M!$A$10:$Q$28,6,FALSE),IF($A36&lt;300,VLOOKUP($A36,S!$A$10:$Q$26,6,FALSE),VLOOKUP($A36,#REF!,6,FALSE))))</f>
        <v>100</v>
      </c>
      <c r="F36" s="21">
        <f>IF($A36&lt;100,VLOOKUP($A36,L!$A$10:$Q$29,7,FALSE),IF($A36&lt;200,VLOOKUP($A36,M!$A$10:$Q$28,7,FALSE),IF($A36&lt;300,VLOOKUP($A36,S!$A$10:$Q$26,7,FALSE),VLOOKUP($A36,#REF!,7,FALSE))))</f>
        <v>0</v>
      </c>
      <c r="G36" s="38">
        <f>IF(F36&gt;$G$8,F36-$G$8,0)</f>
        <v>0</v>
      </c>
      <c r="H36" s="39">
        <f>IF(F36&gt;$I$8,100,IF(E36=100,100,IF(E36=150,150,E36+G36)))</f>
        <v>100</v>
      </c>
      <c r="I36" s="20">
        <f>IF($A36&lt;100,VLOOKUP($A36,L!$A$10:$Q$29,10,FALSE),IF($A36&lt;200,VLOOKUP($A36,M!$A$10:$Q$28,10,FALSE),IF($A36&lt;300,VLOOKUP($A36,S!$A$10:$Q$26,10,FALSE),VLOOKUP($A36,#REF!,10,FALSE))))</f>
        <v>100</v>
      </c>
      <c r="J36" s="21">
        <f>IF($A36&lt;100,VLOOKUP($A36,L!$A$10:$Q$29,11,FALSE),IF($A36&lt;200,VLOOKUP($A36,M!$A$10:$Q$28,11,FALSE),IF($A36&lt;300,VLOOKUP($A36,S!$A$10:$Q$26,11,FALSE),VLOOKUP($A36,#REF!,11,FALSE))))</f>
        <v>0</v>
      </c>
      <c r="K36" s="38">
        <f>IF(J36&gt;$K$8,J36-$K$8,0)</f>
        <v>0</v>
      </c>
      <c r="L36" s="39">
        <f>IF(J36&gt;$M$8,100,IF(I36=100,100,IF(I36=150,150,I36+K36)))</f>
        <v>100</v>
      </c>
      <c r="M36" s="20">
        <f t="shared" si="6"/>
        <v>200</v>
      </c>
      <c r="N36" s="38">
        <f t="shared" si="6"/>
        <v>0</v>
      </c>
      <c r="O36" s="38">
        <f>SUM(H36,L36)</f>
        <v>200</v>
      </c>
      <c r="P36" s="62"/>
    </row>
    <row r="37" spans="1:16" ht="15" outlineLevel="1">
      <c r="A37" s="34">
        <v>215</v>
      </c>
      <c r="B37" s="24" t="str">
        <f>IF($A37&lt;100,VLOOKUP($A37,L!$A$10:$Q$29,2,FALSE),IF($A37&lt;200,VLOOKUP($A37,M!$A$10:$Q$28,2,FALSE),IF($A37&lt;300,VLOOKUP($A37,S!$A$10:$Q$26,2,FALSE),VLOOKUP($A37,#REF!,2,FALSE))))</f>
        <v>Бондарева Анна</v>
      </c>
      <c r="C37" s="24" t="str">
        <f>IF($A37&lt;100,VLOOKUP($A37,L!$A$10:$Q$29,4,FALSE),IF($A37&lt;200,VLOOKUP($A37,M!$A$10:$Q$28,4,FALSE),IF($A37&lt;300,VLOOKUP($A37,S!$A$10:$Q$26,4,FALSE),VLOOKUP($A37,#REF!,4,FALSE))))</f>
        <v>шпиц</v>
      </c>
      <c r="D37" s="25" t="str">
        <f>IF($A37&lt;100,VLOOKUP($A37,L!$A$10:$Q$29,5,FALSE),IF($A37&lt;200,VLOOKUP($A37,M!$A$10:$Q$28,5,FALSE),IF($A37&lt;300,VLOOKUP($A37,S!$A$10:$Q$26,5,FALSE),VLOOKUP($A37,#REF!,5,FALSE))))</f>
        <v>Граф</v>
      </c>
      <c r="E37" s="23">
        <f>IF($A37&lt;100,VLOOKUP($A37,L!$A$10:$Q$29,6,FALSE),IF($A37&lt;200,VLOOKUP($A37,M!$A$10:$Q$28,6,FALSE),IF($A37&lt;300,VLOOKUP($A37,S!$A$10:$Q$26,6,FALSE),VLOOKUP($A37,#REF!,6,FALSE))))</f>
        <v>100</v>
      </c>
      <c r="F37" s="24">
        <f>IF($A37&lt;100,VLOOKUP($A37,L!$A$10:$Q$29,7,FALSE),IF($A37&lt;200,VLOOKUP($A37,M!$A$10:$Q$28,7,FALSE),IF($A37&lt;300,VLOOKUP($A37,S!$A$10:$Q$26,7,FALSE),VLOOKUP($A37,#REF!,7,FALSE))))</f>
        <v>0</v>
      </c>
      <c r="G37" s="40">
        <f>IF(F37&gt;$G$8,F37-$G$8,0)</f>
        <v>0</v>
      </c>
      <c r="H37" s="41">
        <f>IF(F37&gt;$I$8,100,IF(E37=100,100,IF(E37=150,150,E37+G37)))</f>
        <v>100</v>
      </c>
      <c r="I37" s="23">
        <f>IF($A37&lt;100,VLOOKUP($A37,L!$A$10:$Q$29,10,FALSE),IF($A37&lt;200,VLOOKUP($A37,M!$A$10:$Q$28,10,FALSE),IF($A37&lt;300,VLOOKUP($A37,S!$A$10:$Q$26,10,FALSE),VLOOKUP($A37,#REF!,10,FALSE))))</f>
        <v>100</v>
      </c>
      <c r="J37" s="24">
        <f>IF($A37&lt;100,VLOOKUP($A37,L!$A$10:$Q$29,11,FALSE),IF($A37&lt;200,VLOOKUP($A37,M!$A$10:$Q$28,11,FALSE),IF($A37&lt;300,VLOOKUP($A37,S!$A$10:$Q$26,11,FALSE),VLOOKUP($A37,#REF!,11,FALSE))))</f>
        <v>0</v>
      </c>
      <c r="K37" s="40">
        <f>IF(J37&gt;$K$8,J37-$K$8,0)</f>
        <v>0</v>
      </c>
      <c r="L37" s="41">
        <f>IF(J37&gt;$M$8,100,IF(I37=100,100,IF(I37=150,150,I37+K37)))</f>
        <v>100</v>
      </c>
      <c r="M37" s="23">
        <f t="shared" si="6"/>
        <v>200</v>
      </c>
      <c r="N37" s="40">
        <f t="shared" si="6"/>
        <v>0</v>
      </c>
      <c r="O37" s="40">
        <f>SUM(H37,L37)</f>
        <v>200</v>
      </c>
      <c r="P37" s="63"/>
    </row>
    <row r="38" spans="1:16" ht="18">
      <c r="A38" s="32"/>
      <c r="B38" s="31" t="s">
        <v>88</v>
      </c>
      <c r="C38" s="21"/>
      <c r="D38" s="22"/>
      <c r="E38" s="66">
        <f>SUM(E39:E41)</f>
        <v>300</v>
      </c>
      <c r="F38" s="67">
        <f>SUM(F39:F41)</f>
        <v>0</v>
      </c>
      <c r="G38" s="68"/>
      <c r="H38" s="69">
        <f>SUM(H39:H41)</f>
        <v>300</v>
      </c>
      <c r="I38" s="70">
        <f>SUM(I39:I41)</f>
        <v>205</v>
      </c>
      <c r="J38" s="67">
        <f>SUM(J39:J41)</f>
        <v>53.9</v>
      </c>
      <c r="K38" s="68"/>
      <c r="L38" s="69">
        <f>SUM(L39:L41)</f>
        <v>219.9</v>
      </c>
      <c r="M38" s="70">
        <f>SUM(M39:M41)</f>
        <v>505</v>
      </c>
      <c r="N38" s="67">
        <f>SUM(N39:N41)</f>
        <v>53.9</v>
      </c>
      <c r="O38" s="67">
        <f>SUM(O39:O41)</f>
        <v>519.9</v>
      </c>
      <c r="P38" s="62">
        <v>8</v>
      </c>
    </row>
    <row r="39" spans="1:16" ht="15" outlineLevel="1">
      <c r="A39" s="33">
        <v>209</v>
      </c>
      <c r="B39" s="21" t="str">
        <f>IF($A39&lt;100,VLOOKUP($A39,L!$A$10:$Q$29,2,FALSE),IF($A39&lt;200,VLOOKUP($A39,M!$A$10:$Q$28,2,FALSE),IF($A39&lt;300,VLOOKUP($A39,S!$A$10:$Q$26,2,FALSE),VLOOKUP($A39,#REF!,2,FALSE))))</f>
        <v>Костарева Нелли</v>
      </c>
      <c r="C39" s="21" t="str">
        <f>IF($A39&lt;100,VLOOKUP($A39,L!$A$10:$Q$29,4,FALSE),IF($A39&lt;200,VLOOKUP($A39,M!$A$10:$Q$28,4,FALSE),IF($A39&lt;300,VLOOKUP($A39,S!$A$10:$Q$26,4,FALSE),VLOOKUP($A39,#REF!,4,FALSE))))</f>
        <v>пудель</v>
      </c>
      <c r="D39" s="21" t="str">
        <f>IF($A39&lt;100,VLOOKUP($A39,L!$A$10:$Q$29,5,FALSE),IF($A39&lt;200,VLOOKUP($A39,M!$A$10:$Q$28,5,FALSE),IF($A39&lt;300,VLOOKUP($A39,S!$A$10:$Q$26,5,FALSE),VLOOKUP($A39,#REF!,5,FALSE))))</f>
        <v>Дуся</v>
      </c>
      <c r="E39" s="20">
        <f>IF($A39&lt;100,VLOOKUP($A39,L!$A$10:$Q$29,6,FALSE),IF($A39&lt;200,VLOOKUP($A39,M!$A$10:$Q$28,6,FALSE),IF($A39&lt;300,VLOOKUP($A39,S!$A$10:$Q$26,6,FALSE),VLOOKUP($A39,#REF!,6,FALSE))))</f>
        <v>100</v>
      </c>
      <c r="F39" s="21">
        <f>IF($A39&lt;100,VLOOKUP($A39,L!$A$10:$Q$29,7,FALSE),IF($A39&lt;200,VLOOKUP($A39,M!$A$10:$Q$28,7,FALSE),IF($A39&lt;300,VLOOKUP($A39,S!$A$10:$Q$26,7,FALSE),VLOOKUP($A39,#REF!,7,FALSE))))</f>
        <v>0</v>
      </c>
      <c r="G39" s="38">
        <f>IF(F39&gt;$G$8,F39-$G$8,0)</f>
        <v>0</v>
      </c>
      <c r="H39" s="39">
        <f>IF(F39&gt;$I$8,100,IF(E39=100,100,IF(E39=150,150,E39+G39)))</f>
        <v>100</v>
      </c>
      <c r="I39" s="20">
        <f>IF($A39&lt;100,VLOOKUP($A39,L!$A$10:$Q$29,10,FALSE),IF($A39&lt;200,VLOOKUP($A39,M!$A$10:$Q$28,10,FALSE),IF($A39&lt;300,VLOOKUP($A39,S!$A$10:$Q$26,10,FALSE),VLOOKUP($A39,#REF!,10,FALSE))))</f>
        <v>100</v>
      </c>
      <c r="J39" s="21">
        <f>IF($A39&lt;100,VLOOKUP($A39,L!$A$10:$Q$29,11,FALSE),IF($A39&lt;200,VLOOKUP($A39,M!$A$10:$Q$28,11,FALSE),IF($A39&lt;300,VLOOKUP($A39,S!$A$10:$Q$26,11,FALSE),VLOOKUP($A39,#REF!,11,FALSE))))</f>
        <v>0</v>
      </c>
      <c r="K39" s="38">
        <f>IF(J39&gt;$K$8,J39-$K$8,0)</f>
        <v>0</v>
      </c>
      <c r="L39" s="39">
        <f>IF(J39&gt;$M$8,100,IF(I39=100,100,IF(I39=150,150,I39+K39)))</f>
        <v>100</v>
      </c>
      <c r="M39" s="20">
        <f aca="true" t="shared" si="7" ref="M39:N41">SUM(E39,I39)</f>
        <v>200</v>
      </c>
      <c r="N39" s="38">
        <f t="shared" si="7"/>
        <v>0</v>
      </c>
      <c r="O39" s="38">
        <f>SUM(H39,L39)</f>
        <v>200</v>
      </c>
      <c r="P39" s="62"/>
    </row>
    <row r="40" spans="1:16" ht="15" outlineLevel="1">
      <c r="A40" s="33">
        <v>211</v>
      </c>
      <c r="B40" s="21" t="str">
        <f>IF($A40&lt;100,VLOOKUP($A40,L!$A$10:$Q$29,2,FALSE),IF($A40&lt;200,VLOOKUP($A40,M!$A$10:$Q$28,2,FALSE),IF($A40&lt;300,VLOOKUP($A40,S!$A$10:$Q$26,2,FALSE),VLOOKUP($A40,#REF!,2,FALSE))))</f>
        <v>Зворыгина Любовь</v>
      </c>
      <c r="C40" s="21" t="str">
        <f>IF($A40&lt;100,VLOOKUP($A40,L!$A$10:$Q$29,4,FALSE),IF($A40&lt;200,VLOOKUP($A40,M!$A$10:$Q$28,4,FALSE),IF($A40&lt;300,VLOOKUP($A40,S!$A$10:$Q$26,4,FALSE),VLOOKUP($A40,#REF!,4,FALSE))))</f>
        <v>шелти</v>
      </c>
      <c r="D40" s="21" t="str">
        <f>IF($A40&lt;100,VLOOKUP($A40,L!$A$10:$Q$29,5,FALSE),IF($A40&lt;200,VLOOKUP($A40,M!$A$10:$Q$28,5,FALSE),IF($A40&lt;300,VLOOKUP($A40,S!$A$10:$Q$26,5,FALSE),VLOOKUP($A40,#REF!,5,FALSE))))</f>
        <v>Аурум</v>
      </c>
      <c r="E40" s="20">
        <f>IF($A40&lt;100,VLOOKUP($A40,L!$A$10:$Q$29,6,FALSE),IF($A40&lt;200,VLOOKUP($A40,M!$A$10:$Q$28,6,FALSE),IF($A40&lt;300,VLOOKUP($A40,S!$A$10:$Q$26,6,FALSE),VLOOKUP($A40,#REF!,6,FALSE))))</f>
        <v>100</v>
      </c>
      <c r="F40" s="21">
        <f>IF($A40&lt;100,VLOOKUP($A40,L!$A$10:$Q$29,7,FALSE),IF($A40&lt;200,VLOOKUP($A40,M!$A$10:$Q$28,7,FALSE),IF($A40&lt;300,VLOOKUP($A40,S!$A$10:$Q$26,7,FALSE),VLOOKUP($A40,#REF!,7,FALSE))))</f>
        <v>0</v>
      </c>
      <c r="G40" s="38">
        <f>IF(F40&gt;$G$8,F40-$G$8,0)</f>
        <v>0</v>
      </c>
      <c r="H40" s="39">
        <f>IF(F40&gt;$I$8,100,IF(E40=100,100,IF(E40=150,150,E40+G40)))</f>
        <v>100</v>
      </c>
      <c r="I40" s="20">
        <f>IF($A40&lt;100,VLOOKUP($A40,L!$A$10:$Q$29,10,FALSE),IF($A40&lt;200,VLOOKUP($A40,M!$A$10:$Q$28,10,FALSE),IF($A40&lt;300,VLOOKUP($A40,S!$A$10:$Q$26,10,FALSE),VLOOKUP($A40,#REF!,10,FALSE))))</f>
        <v>5</v>
      </c>
      <c r="J40" s="21">
        <f>IF($A40&lt;100,VLOOKUP($A40,L!$A$10:$Q$29,11,FALSE),IF($A40&lt;200,VLOOKUP($A40,M!$A$10:$Q$28,11,FALSE),IF($A40&lt;300,VLOOKUP($A40,S!$A$10:$Q$26,11,FALSE),VLOOKUP($A40,#REF!,11,FALSE))))</f>
        <v>53.9</v>
      </c>
      <c r="K40" s="38">
        <f>IF(J40&gt;$K$8,J40-$K$8,0)</f>
        <v>14.899999999999999</v>
      </c>
      <c r="L40" s="39">
        <f>IF(J40&gt;$M$8,100,IF(I40=100,100,IF(I40=150,150,I40+K40)))</f>
        <v>19.9</v>
      </c>
      <c r="M40" s="20">
        <f t="shared" si="7"/>
        <v>105</v>
      </c>
      <c r="N40" s="38">
        <f t="shared" si="7"/>
        <v>53.9</v>
      </c>
      <c r="O40" s="38">
        <f>SUM(H40,L40)</f>
        <v>119.9</v>
      </c>
      <c r="P40" s="62"/>
    </row>
    <row r="41" spans="1:16" ht="15" outlineLevel="1">
      <c r="A41" s="34">
        <v>212</v>
      </c>
      <c r="B41" s="24" t="str">
        <f>IF($A41&lt;100,VLOOKUP($A41,L!$A$10:$Q$29,2,FALSE),IF($A41&lt;200,VLOOKUP($A41,M!$A$10:$Q$28,2,FALSE),IF($A41&lt;300,VLOOKUP($A41,S!$A$10:$Q$26,2,FALSE),VLOOKUP($A41,#REF!,2,FALSE))))</f>
        <v>Катутис Ангелина</v>
      </c>
      <c r="C41" s="24" t="str">
        <f>IF($A41&lt;100,VLOOKUP($A41,L!$A$10:$Q$29,4,FALSE),IF($A41&lt;200,VLOOKUP($A41,M!$A$10:$Q$28,4,FALSE),IF($A41&lt;300,VLOOKUP($A41,S!$A$10:$Q$26,4,FALSE),VLOOKUP($A41,#REF!,4,FALSE))))</f>
        <v>шпиц</v>
      </c>
      <c r="D41" s="25" t="str">
        <f>IF($A41&lt;100,VLOOKUP($A41,L!$A$10:$Q$29,5,FALSE),IF($A41&lt;200,VLOOKUP($A41,M!$A$10:$Q$28,5,FALSE),IF($A41&lt;300,VLOOKUP($A41,S!$A$10:$Q$26,5,FALSE),VLOOKUP($A41,#REF!,5,FALSE))))</f>
        <v>Гинея</v>
      </c>
      <c r="E41" s="23">
        <f>IF($A41&lt;100,VLOOKUP($A41,L!$A$10:$Q$29,6,FALSE),IF($A41&lt;200,VLOOKUP($A41,M!$A$10:$Q$28,6,FALSE),IF($A41&lt;300,VLOOKUP($A41,S!$A$10:$Q$26,6,FALSE),VLOOKUP($A41,#REF!,6,FALSE))))</f>
        <v>100</v>
      </c>
      <c r="F41" s="24">
        <f>IF($A41&lt;100,VLOOKUP($A41,L!$A$10:$Q$29,7,FALSE),IF($A41&lt;200,VLOOKUP($A41,M!$A$10:$Q$28,7,FALSE),IF($A41&lt;300,VLOOKUP($A41,S!$A$10:$Q$26,7,FALSE),VLOOKUP($A41,#REF!,7,FALSE))))</f>
        <v>0</v>
      </c>
      <c r="G41" s="40">
        <f>IF(F41&gt;$G$8,F41-$G$8,0)</f>
        <v>0</v>
      </c>
      <c r="H41" s="41">
        <f>IF(F41&gt;$I$8,100,IF(E41=100,100,IF(E41=150,150,E41+G41)))</f>
        <v>100</v>
      </c>
      <c r="I41" s="23">
        <f>IF($A41&lt;100,VLOOKUP($A41,L!$A$10:$Q$29,10,FALSE),IF($A41&lt;200,VLOOKUP($A41,M!$A$10:$Q$28,10,FALSE),IF($A41&lt;300,VLOOKUP($A41,S!$A$10:$Q$26,10,FALSE),VLOOKUP($A41,#REF!,10,FALSE))))</f>
        <v>100</v>
      </c>
      <c r="J41" s="24">
        <f>IF($A41&lt;100,VLOOKUP($A41,L!$A$10:$Q$29,11,FALSE),IF($A41&lt;200,VLOOKUP($A41,M!$A$10:$Q$28,11,FALSE),IF($A41&lt;300,VLOOKUP($A41,S!$A$10:$Q$26,11,FALSE),VLOOKUP($A41,#REF!,11,FALSE))))</f>
        <v>0</v>
      </c>
      <c r="K41" s="40">
        <f>IF(J41&gt;$K$8,J41-$K$8,0)</f>
        <v>0</v>
      </c>
      <c r="L41" s="41">
        <f>IF(J41&gt;$M$8,100,IF(I41=100,100,IF(I41=150,150,I41+K41)))</f>
        <v>100</v>
      </c>
      <c r="M41" s="23">
        <f t="shared" si="7"/>
        <v>200</v>
      </c>
      <c r="N41" s="40">
        <f t="shared" si="7"/>
        <v>0</v>
      </c>
      <c r="O41" s="40">
        <f>SUM(H41,L41)</f>
        <v>200</v>
      </c>
      <c r="P41" s="63"/>
    </row>
    <row r="43" ht="12.75" outlineLevel="1"/>
    <row r="44" ht="12.75" outlineLevel="1"/>
    <row r="45" ht="12.75" outlineLevel="1"/>
    <row r="47" ht="12.75" outlineLevel="1"/>
    <row r="48" ht="12.75" outlineLevel="1"/>
    <row r="49" ht="12.75" outlineLevel="1"/>
    <row r="50" ht="18" customHeight="1"/>
    <row r="51" ht="12.75" customHeight="1" outlineLevel="1"/>
    <row r="52" ht="12.75" customHeight="1" outlineLevel="1"/>
    <row r="53" ht="12.75" customHeight="1" outlineLevel="1"/>
    <row r="54" ht="18" customHeight="1"/>
    <row r="55" ht="12.75" customHeight="1" outlineLevel="1"/>
    <row r="56" ht="12.75" customHeight="1" outlineLevel="1"/>
    <row r="57" ht="12.75" customHeight="1" outlineLevel="1"/>
    <row r="58" ht="18" customHeight="1"/>
    <row r="59" ht="12.75" customHeight="1" outlineLevel="1"/>
    <row r="60" ht="12.75" customHeight="1" outlineLevel="1"/>
    <row r="61" ht="12.75" customHeight="1" outlineLevel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0"/>
  <sheetViews>
    <sheetView zoomScale="93" zoomScaleNormal="93" zoomScalePageLayoutView="0" workbookViewId="0" topLeftCell="A11">
      <selection activeCell="B21" sqref="B21"/>
    </sheetView>
  </sheetViews>
  <sheetFormatPr defaultColWidth="9.00390625" defaultRowHeight="12.75"/>
  <cols>
    <col min="1" max="1" width="20.875" style="0" customWidth="1"/>
    <col min="2" max="2" width="12.375" style="0" customWidth="1"/>
    <col min="3" max="3" width="10.875" style="0" customWidth="1"/>
    <col min="4" max="4" width="11.625" style="0" customWidth="1"/>
    <col min="5" max="5" width="13.00390625" style="0" customWidth="1"/>
    <col min="6" max="6" width="8.75390625" style="0" customWidth="1"/>
    <col min="7" max="7" width="8.25390625" style="0" customWidth="1"/>
    <col min="8" max="8" width="8.625" style="0" customWidth="1"/>
    <col min="9" max="9" width="5.125" style="0" customWidth="1"/>
    <col min="10" max="10" width="6.75390625" style="0" customWidth="1"/>
    <col min="11" max="11" width="6.625" style="0" customWidth="1"/>
    <col min="12" max="12" width="8.25390625" style="0" customWidth="1"/>
    <col min="13" max="13" width="5.625" style="0" customWidth="1"/>
    <col min="14" max="14" width="7.625" style="0" customWidth="1"/>
    <col min="15" max="15" width="8.625" style="0" customWidth="1"/>
    <col min="16" max="16" width="4.00390625" style="0" customWidth="1"/>
  </cols>
  <sheetData>
    <row r="1" spans="1:7" ht="21" customHeight="1">
      <c r="A1" s="72" t="s">
        <v>38</v>
      </c>
      <c r="B1" s="72" t="s">
        <v>39</v>
      </c>
      <c r="C1" s="72" t="s">
        <v>40</v>
      </c>
      <c r="D1" s="72" t="s">
        <v>41</v>
      </c>
      <c r="E1" s="72" t="s">
        <v>42</v>
      </c>
      <c r="F1" s="72" t="s">
        <v>46</v>
      </c>
      <c r="G1" s="72" t="s">
        <v>47</v>
      </c>
    </row>
    <row r="2" spans="1:7" ht="18" customHeight="1">
      <c r="A2" s="75" t="s">
        <v>43</v>
      </c>
      <c r="B2" s="73">
        <v>5</v>
      </c>
      <c r="C2" s="73">
        <v>310</v>
      </c>
      <c r="D2" s="73"/>
      <c r="E2" s="73"/>
      <c r="F2" s="73">
        <f aca="true" t="shared" si="0" ref="F2:F11">SUM(B2:E2)</f>
        <v>315</v>
      </c>
      <c r="G2" s="74">
        <v>1</v>
      </c>
    </row>
    <row r="3" spans="1:7" ht="18" customHeight="1">
      <c r="A3" s="75" t="s">
        <v>111</v>
      </c>
      <c r="B3" s="73">
        <v>133.9</v>
      </c>
      <c r="C3" s="73">
        <v>210</v>
      </c>
      <c r="D3" s="73"/>
      <c r="E3" s="73"/>
      <c r="F3" s="73">
        <f t="shared" si="0"/>
        <v>343.9</v>
      </c>
      <c r="G3" s="74">
        <v>2</v>
      </c>
    </row>
    <row r="4" spans="1:7" ht="18" customHeight="1">
      <c r="A4" s="75" t="s">
        <v>98</v>
      </c>
      <c r="B4" s="73">
        <v>23.7</v>
      </c>
      <c r="C4" s="73">
        <v>351.6</v>
      </c>
      <c r="D4" s="73"/>
      <c r="E4" s="73"/>
      <c r="F4" s="73">
        <f t="shared" si="0"/>
        <v>375.3</v>
      </c>
      <c r="G4" s="74">
        <v>3</v>
      </c>
    </row>
    <row r="5" spans="1:7" ht="18" customHeight="1">
      <c r="A5" t="s">
        <v>181</v>
      </c>
      <c r="B5" s="73">
        <v>200</v>
      </c>
      <c r="C5" s="73">
        <v>215</v>
      </c>
      <c r="D5" s="73"/>
      <c r="E5" s="73"/>
      <c r="F5" s="73">
        <f t="shared" si="0"/>
        <v>415</v>
      </c>
      <c r="G5" s="74">
        <v>4</v>
      </c>
    </row>
    <row r="6" spans="1:7" ht="18" customHeight="1">
      <c r="A6" s="105" t="s">
        <v>156</v>
      </c>
      <c r="B6" s="73">
        <v>300</v>
      </c>
      <c r="C6" s="73">
        <v>162.2</v>
      </c>
      <c r="D6" s="73"/>
      <c r="E6" s="73"/>
      <c r="F6" s="73">
        <f t="shared" si="0"/>
        <v>462.2</v>
      </c>
      <c r="G6" s="74">
        <v>5</v>
      </c>
    </row>
    <row r="7" spans="1:7" ht="18" customHeight="1">
      <c r="A7" s="75" t="s">
        <v>99</v>
      </c>
      <c r="B7" s="73">
        <v>300</v>
      </c>
      <c r="C7" s="73">
        <v>248.7</v>
      </c>
      <c r="D7" s="73"/>
      <c r="E7" s="73"/>
      <c r="F7" s="73">
        <f t="shared" si="0"/>
        <v>548.7</v>
      </c>
      <c r="G7" s="74">
        <v>6</v>
      </c>
    </row>
    <row r="8" spans="1:7" ht="18" customHeight="1">
      <c r="A8" s="75" t="s">
        <v>110</v>
      </c>
      <c r="B8" s="73">
        <v>131.4</v>
      </c>
      <c r="C8" s="73">
        <v>418.2</v>
      </c>
      <c r="D8" s="73"/>
      <c r="E8" s="73"/>
      <c r="F8" s="73">
        <f t="shared" si="0"/>
        <v>549.6</v>
      </c>
      <c r="G8" s="74">
        <v>7</v>
      </c>
    </row>
    <row r="9" spans="1:7" ht="15" customHeight="1">
      <c r="A9" t="s">
        <v>127</v>
      </c>
      <c r="B9" s="73">
        <v>200</v>
      </c>
      <c r="C9" s="73">
        <v>600</v>
      </c>
      <c r="D9" s="73"/>
      <c r="E9" s="73"/>
      <c r="F9" s="73">
        <f t="shared" si="0"/>
        <v>800</v>
      </c>
      <c r="G9" s="74">
        <v>8</v>
      </c>
    </row>
    <row r="10" spans="1:7" ht="20.25" customHeight="1">
      <c r="A10" s="75" t="s">
        <v>44</v>
      </c>
      <c r="B10" s="73">
        <v>205</v>
      </c>
      <c r="C10" s="73">
        <v>600</v>
      </c>
      <c r="D10" s="73"/>
      <c r="E10" s="73"/>
      <c r="F10" s="73">
        <f t="shared" si="0"/>
        <v>805</v>
      </c>
      <c r="G10" s="74">
        <v>9</v>
      </c>
    </row>
    <row r="11" spans="1:7" ht="18" customHeight="1">
      <c r="A11" s="75" t="s">
        <v>45</v>
      </c>
      <c r="B11" s="73">
        <v>210</v>
      </c>
      <c r="C11" s="73">
        <v>600</v>
      </c>
      <c r="D11" s="73"/>
      <c r="E11" s="73"/>
      <c r="F11" s="73">
        <f t="shared" si="0"/>
        <v>810</v>
      </c>
      <c r="G11" s="74">
        <v>10</v>
      </c>
    </row>
    <row r="12" ht="18" customHeight="1"/>
    <row r="13" spans="1:7" ht="18" customHeight="1">
      <c r="A13" s="72" t="s">
        <v>48</v>
      </c>
      <c r="B13" s="72" t="s">
        <v>39</v>
      </c>
      <c r="C13" s="72" t="s">
        <v>40</v>
      </c>
      <c r="D13" s="72" t="s">
        <v>41</v>
      </c>
      <c r="E13" s="72" t="s">
        <v>42</v>
      </c>
      <c r="F13" s="72" t="s">
        <v>46</v>
      </c>
      <c r="G13" s="72" t="s">
        <v>47</v>
      </c>
    </row>
    <row r="14" spans="1:7" ht="18" customHeight="1">
      <c r="A14" s="75" t="s">
        <v>49</v>
      </c>
      <c r="B14" s="73">
        <v>5</v>
      </c>
      <c r="C14" s="73">
        <v>5.6</v>
      </c>
      <c r="D14" s="73"/>
      <c r="E14" s="73"/>
      <c r="F14" s="73">
        <f aca="true" t="shared" si="1" ref="F14:F27">SUM(B14:E14)</f>
        <v>10.6</v>
      </c>
      <c r="G14" s="74">
        <v>1</v>
      </c>
    </row>
    <row r="15" spans="1:7" ht="18" customHeight="1">
      <c r="A15" s="75" t="s">
        <v>54</v>
      </c>
      <c r="B15" s="73">
        <v>10</v>
      </c>
      <c r="C15" s="73">
        <v>129</v>
      </c>
      <c r="D15" s="73"/>
      <c r="E15" s="73"/>
      <c r="F15" s="73">
        <f t="shared" si="1"/>
        <v>139</v>
      </c>
      <c r="G15" s="74">
        <v>2</v>
      </c>
    </row>
    <row r="16" spans="1:7" ht="18" customHeight="1">
      <c r="A16" s="75" t="s">
        <v>51</v>
      </c>
      <c r="B16" s="73">
        <v>0.6</v>
      </c>
      <c r="C16" s="73">
        <v>200</v>
      </c>
      <c r="D16" s="73"/>
      <c r="E16" s="73"/>
      <c r="F16" s="73">
        <f t="shared" si="1"/>
        <v>200.6</v>
      </c>
      <c r="G16" s="74">
        <v>3</v>
      </c>
    </row>
    <row r="17" spans="1:7" ht="18" customHeight="1">
      <c r="A17" s="75" t="s">
        <v>50</v>
      </c>
      <c r="B17" s="73">
        <v>25</v>
      </c>
      <c r="C17" s="73">
        <v>324.9</v>
      </c>
      <c r="D17" s="73"/>
      <c r="E17" s="73"/>
      <c r="F17" s="73">
        <f t="shared" si="1"/>
        <v>349.9</v>
      </c>
      <c r="G17" s="74">
        <v>4</v>
      </c>
    </row>
    <row r="18" spans="1:7" ht="18" customHeight="1">
      <c r="A18" s="75" t="s">
        <v>119</v>
      </c>
      <c r="B18" s="73">
        <v>200</v>
      </c>
      <c r="C18" s="73">
        <v>400</v>
      </c>
      <c r="D18" s="73"/>
      <c r="E18" s="73"/>
      <c r="F18" s="73">
        <f t="shared" si="1"/>
        <v>600</v>
      </c>
      <c r="G18" s="74">
        <v>5</v>
      </c>
    </row>
    <row r="19" spans="1:7" ht="18" customHeight="1">
      <c r="A19" s="75" t="s">
        <v>118</v>
      </c>
      <c r="B19" s="73">
        <v>1.7</v>
      </c>
      <c r="C19" s="73">
        <v>600</v>
      </c>
      <c r="D19" s="73"/>
      <c r="E19" s="73"/>
      <c r="F19" s="73">
        <f t="shared" si="1"/>
        <v>601.7</v>
      </c>
      <c r="G19" s="74">
        <v>6</v>
      </c>
    </row>
    <row r="20" spans="1:7" ht="18" customHeight="1">
      <c r="A20" s="75" t="s">
        <v>112</v>
      </c>
      <c r="B20" s="73">
        <v>25</v>
      </c>
      <c r="C20" s="73">
        <v>600</v>
      </c>
      <c r="D20" s="73"/>
      <c r="E20" s="73"/>
      <c r="F20" s="73">
        <f t="shared" si="1"/>
        <v>625</v>
      </c>
      <c r="G20" s="74">
        <v>7</v>
      </c>
    </row>
    <row r="21" spans="1:7" ht="18" customHeight="1">
      <c r="A21" t="s">
        <v>125</v>
      </c>
      <c r="B21" s="73">
        <v>300</v>
      </c>
      <c r="C21" s="73">
        <v>326</v>
      </c>
      <c r="D21" s="73"/>
      <c r="E21" s="73"/>
      <c r="F21" s="73">
        <f t="shared" si="1"/>
        <v>626</v>
      </c>
      <c r="G21" s="74">
        <v>8</v>
      </c>
    </row>
    <row r="22" spans="1:7" ht="18" customHeight="1">
      <c r="A22" s="75" t="s">
        <v>53</v>
      </c>
      <c r="B22" s="73">
        <v>115</v>
      </c>
      <c r="C22" s="73">
        <v>519.9</v>
      </c>
      <c r="D22" s="73"/>
      <c r="E22" s="73"/>
      <c r="F22" s="73">
        <f t="shared" si="1"/>
        <v>634.9</v>
      </c>
      <c r="G22" s="74">
        <v>9</v>
      </c>
    </row>
    <row r="23" spans="1:7" ht="18" customHeight="1">
      <c r="A23" s="75" t="s">
        <v>52</v>
      </c>
      <c r="B23" s="73">
        <v>105</v>
      </c>
      <c r="C23" s="73">
        <v>600</v>
      </c>
      <c r="D23" s="73"/>
      <c r="E23" s="73"/>
      <c r="F23" s="73">
        <f t="shared" si="1"/>
        <v>705</v>
      </c>
      <c r="G23" s="74">
        <v>10</v>
      </c>
    </row>
    <row r="24" spans="1:7" ht="18" customHeight="1">
      <c r="A24" s="75" t="s">
        <v>55</v>
      </c>
      <c r="B24" s="73">
        <v>200</v>
      </c>
      <c r="C24" s="73">
        <v>600</v>
      </c>
      <c r="D24" s="73"/>
      <c r="E24" s="73"/>
      <c r="F24" s="73">
        <f t="shared" si="1"/>
        <v>800</v>
      </c>
      <c r="G24" s="74">
        <v>11</v>
      </c>
    </row>
    <row r="25" spans="1:7" ht="18" customHeight="1">
      <c r="A25" t="s">
        <v>146</v>
      </c>
      <c r="B25" s="73">
        <v>300</v>
      </c>
      <c r="C25" s="73">
        <v>600</v>
      </c>
      <c r="D25" s="73"/>
      <c r="E25" s="73"/>
      <c r="F25" s="73">
        <f t="shared" si="1"/>
        <v>900</v>
      </c>
      <c r="G25" s="74">
        <v>12</v>
      </c>
    </row>
    <row r="26" spans="1:7" ht="18" customHeight="1">
      <c r="A26" t="s">
        <v>147</v>
      </c>
      <c r="B26" s="73">
        <v>300</v>
      </c>
      <c r="C26" s="73">
        <v>600</v>
      </c>
      <c r="D26" s="73"/>
      <c r="E26" s="73"/>
      <c r="F26" s="73">
        <f t="shared" si="1"/>
        <v>900</v>
      </c>
      <c r="G26" s="74">
        <v>13</v>
      </c>
    </row>
    <row r="27" spans="1:7" ht="18" customHeight="1">
      <c r="A27" t="s">
        <v>180</v>
      </c>
      <c r="B27" s="73">
        <v>600</v>
      </c>
      <c r="C27" s="73">
        <v>505</v>
      </c>
      <c r="D27" s="73"/>
      <c r="E27" s="73"/>
      <c r="F27" s="73">
        <f t="shared" si="1"/>
        <v>1105</v>
      </c>
      <c r="G27" s="74">
        <v>14</v>
      </c>
    </row>
    <row r="28" spans="2:7" ht="12.75">
      <c r="B28" s="73"/>
      <c r="D28" s="73"/>
      <c r="E28" s="73"/>
      <c r="F28" s="73"/>
      <c r="G28" s="74"/>
    </row>
    <row r="29" spans="1:7" ht="12.75">
      <c r="A29" s="75"/>
      <c r="B29" s="73"/>
      <c r="C29" s="73"/>
      <c r="D29" s="73"/>
      <c r="E29" s="73"/>
      <c r="F29" s="73"/>
      <c r="G29" s="74"/>
    </row>
    <row r="30" spans="1:7" ht="12.75">
      <c r="A30" s="75"/>
      <c r="B30" s="73"/>
      <c r="C30" s="73"/>
      <c r="D30" s="73"/>
      <c r="E30" s="73"/>
      <c r="F30" s="73"/>
      <c r="G30" s="74"/>
    </row>
    <row r="66" ht="18" customHeight="1"/>
    <row r="67" ht="12.75" customHeight="1"/>
    <row r="68" ht="12.75" customHeight="1"/>
    <row r="69" ht="12.75" customHeight="1"/>
    <row r="70" ht="18" customHeight="1"/>
    <row r="71" ht="12.75" customHeight="1"/>
    <row r="72" ht="12.75" customHeight="1"/>
    <row r="73" ht="12.75" customHeight="1"/>
    <row r="74" ht="18" customHeight="1"/>
    <row r="75" ht="12.75" customHeight="1"/>
    <row r="76" ht="12.75" customHeight="1"/>
    <row r="77" ht="12.75" customHeight="1"/>
    <row r="78" ht="18" customHeight="1"/>
    <row r="79" ht="12.75" customHeight="1"/>
    <row r="80" ht="12.75" customHeight="1"/>
    <row r="81" ht="12.75" customHeight="1"/>
    <row r="82" ht="18" customHeight="1"/>
    <row r="83" ht="12.75" customHeight="1"/>
    <row r="84" ht="12.75" customHeight="1"/>
    <row r="85" ht="12.75" customHeight="1"/>
    <row r="86" ht="18" customHeight="1"/>
    <row r="87" ht="12.75" customHeight="1"/>
    <row r="88" ht="12.75" customHeight="1"/>
    <row r="89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Рудашевский</dc:creator>
  <cp:keywords/>
  <dc:description/>
  <cp:lastModifiedBy>Zver</cp:lastModifiedBy>
  <dcterms:created xsi:type="dcterms:W3CDTF">2007-07-10T13:39:34Z</dcterms:created>
  <dcterms:modified xsi:type="dcterms:W3CDTF">2010-05-11T08:25:28Z</dcterms:modified>
  <cp:category/>
  <cp:version/>
  <cp:contentType/>
  <cp:contentStatus/>
</cp:coreProperties>
</file>