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90" windowHeight="10125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  <sheet name="BA-Team" sheetId="14" r:id="rId14"/>
  </sheets>
  <definedNames>
    <definedName name="_xlnm.Print_Area" localSheetId="5">'AA-Maxi'!$A$1:$U$19</definedName>
    <definedName name="_xlnm.Print_Area" localSheetId="6">'AA-Medium'!$A$1:$U$14</definedName>
    <definedName name="_xlnm.Print_Area" localSheetId="7">'AA-Mini'!$A$1:$U$18</definedName>
    <definedName name="_xlnm.Print_Area" localSheetId="8">'AA-Toy'!$A$1:$U$15</definedName>
    <definedName name="_xlnm.Print_Area" localSheetId="1">'BA-Maxi'!$A$1:$Q$19</definedName>
    <definedName name="_xlnm.Print_Area" localSheetId="2">'BA-Medium'!$A$1:$Q$14</definedName>
    <definedName name="_xlnm.Print_Area" localSheetId="3">'BA-Mini'!$A$1:$Q$18</definedName>
    <definedName name="_xlnm.Print_Area" localSheetId="13">'BA-Team'!$A$1:$Q$38</definedName>
    <definedName name="_xlnm.Print_Area" localSheetId="4">'BA-Toy'!$A$1:$Q$15</definedName>
    <definedName name="_xlnm.Print_Area" localSheetId="9">'F-Maxi'!$A$1:$K$10</definedName>
    <definedName name="_xlnm.Print_Area" localSheetId="10">'F-Medium'!$A$1:$K$9</definedName>
    <definedName name="_xlnm.Print_Area" localSheetId="11">'F-Mini'!$A$1:$K$11</definedName>
    <definedName name="_xlnm.Print_Area" localSheetId="12">'F-Toy'!$A$1:$K$10</definedName>
  </definedNames>
  <calcPr fullCalcOnLoad="1"/>
</workbook>
</file>

<file path=xl/sharedStrings.xml><?xml version="1.0" encoding="utf-8"?>
<sst xmlns="http://schemas.openxmlformats.org/spreadsheetml/2006/main" count="762" uniqueCount="126">
  <si>
    <t xml:space="preserve">Протокол соревнований по аджилити </t>
  </si>
  <si>
    <t>«Первенство ПФО"</t>
  </si>
  <si>
    <t>дата:</t>
  </si>
  <si>
    <t>19-20 июня 2010 года</t>
  </si>
  <si>
    <t>место проведения:</t>
  </si>
  <si>
    <t>г. Пермь, СДП "ДКЖ"</t>
  </si>
  <si>
    <t>количество участников:</t>
  </si>
  <si>
    <t>программа:</t>
  </si>
  <si>
    <t xml:space="preserve">двоеборье </t>
  </si>
  <si>
    <t>многоборье</t>
  </si>
  <si>
    <t>финал</t>
  </si>
  <si>
    <t>командный зачет</t>
  </si>
  <si>
    <t>главный судья:</t>
  </si>
  <si>
    <t>Кудрин А.В.</t>
  </si>
  <si>
    <t>судьи:</t>
  </si>
  <si>
    <t>главный секретарь:</t>
  </si>
  <si>
    <t>Кудрина А.С.</t>
  </si>
  <si>
    <t>секретари:</t>
  </si>
  <si>
    <t>Карпушина Н.А., Банщикова А.А.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</si>
  <si>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</si>
  <si>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</si>
  <si>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</si>
  <si>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</si>
  <si>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</si>
  <si>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</si>
  <si>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</si>
  <si>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</si>
  <si>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</si>
  <si>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</si>
  <si>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</si>
  <si>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</si>
  <si>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</si>
  <si>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</si>
  <si>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</si>
  <si>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</si>
  <si>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</si>
  <si>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</si>
  <si>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</si>
  <si>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</si>
  <si>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</si>
  <si>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</si>
  <si>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</si>
  <si>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</si>
  <si>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</si>
  <si>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</si>
  <si>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</si>
  <si>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</si>
  <si>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</si>
  <si>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34 пара</t>
  </si>
  <si>
    <t>Екатеринбург</t>
  </si>
  <si>
    <t>ДТЮ/Пермь</t>
  </si>
  <si>
    <t>ШАР/Пермь</t>
  </si>
  <si>
    <t>ЦСС/Пермь</t>
  </si>
  <si>
    <t>Категория MAXI</t>
  </si>
  <si>
    <t>Булякбаева Алена</t>
  </si>
  <si>
    <t>н/о Биг Бол Один</t>
  </si>
  <si>
    <t>Остапчук Евгения</t>
  </si>
  <si>
    <t>ир/сет. Рея</t>
  </si>
  <si>
    <t>Перебейнос Анастасия</t>
  </si>
  <si>
    <t>тервюрен Ирбис</t>
  </si>
  <si>
    <t>снят</t>
  </si>
  <si>
    <t>Пшеничникова Мария</t>
  </si>
  <si>
    <t>б/к Виртуоз</t>
  </si>
  <si>
    <t>Опарина Наталья</t>
  </si>
  <si>
    <t>далматин Джульетта</t>
  </si>
  <si>
    <t>Меньшенина Алена</t>
  </si>
  <si>
    <t>б/к Торнадо</t>
  </si>
  <si>
    <t>Быстрых Надежда</t>
  </si>
  <si>
    <t>ир/т Байт</t>
  </si>
  <si>
    <t>Лобанова Анастасия</t>
  </si>
  <si>
    <t>пудель Бенджамен</t>
  </si>
  <si>
    <t>Трифонов Даниил</t>
  </si>
  <si>
    <t>метис Джетта</t>
  </si>
  <si>
    <t>н/я</t>
  </si>
  <si>
    <t>Брюхова Кристина</t>
  </si>
  <si>
    <t>далматин Барон</t>
  </si>
  <si>
    <t>Яковлева Наталья</t>
  </si>
  <si>
    <t>далматин Мегги</t>
  </si>
  <si>
    <t>Категория MEDIUM</t>
  </si>
  <si>
    <t>Ганеева Светлана</t>
  </si>
  <si>
    <t>б/к Инфинити</t>
  </si>
  <si>
    <t>Калашникова Наталья</t>
  </si>
  <si>
    <t>кбт Вильям</t>
  </si>
  <si>
    <t>Семина Юлия</t>
  </si>
  <si>
    <t>б/к Мамба</t>
  </si>
  <si>
    <t>Клинова Валерия</t>
  </si>
  <si>
    <t>кбт Афина</t>
  </si>
  <si>
    <t>б/к Баттерфляй</t>
  </si>
  <si>
    <t>м/ш Хаммер</t>
  </si>
  <si>
    <t>Категория MINI</t>
  </si>
  <si>
    <t>шелти Матисс</t>
  </si>
  <si>
    <t>рус.спан. Бумер</t>
  </si>
  <si>
    <t>Кольцова Анна</t>
  </si>
  <si>
    <t>шелти Зол.Лис</t>
  </si>
  <si>
    <t>Голомидова Екатерина</t>
  </si>
  <si>
    <t>шелти Ур.Шустрик</t>
  </si>
  <si>
    <t>шелти Кей</t>
  </si>
  <si>
    <t>шелти Фанни</t>
  </si>
  <si>
    <t>шелти Тим</t>
  </si>
  <si>
    <t>Акбирова Диана</t>
  </si>
  <si>
    <t>ам.к/спан. Мотильда</t>
  </si>
  <si>
    <t>Егоренко Степан</t>
  </si>
  <si>
    <t>рус.спан. Ася</t>
  </si>
  <si>
    <t>Базанова Татьяна</t>
  </si>
  <si>
    <t xml:space="preserve">пудель Дина  </t>
  </si>
  <si>
    <t>Категория TOY</t>
  </si>
  <si>
    <t>шелти Бандберри</t>
  </si>
  <si>
    <t>такса Лексус</t>
  </si>
  <si>
    <t>с/т Снеш</t>
  </si>
  <si>
    <t>щпиц Крош</t>
  </si>
  <si>
    <t>дрт Стрелка</t>
  </si>
  <si>
    <t>шпиц Алиса</t>
  </si>
  <si>
    <t>Рудакова Виталия</t>
  </si>
  <si>
    <t>чих. Гучи</t>
  </si>
  <si>
    <t>Категория TEAM</t>
  </si>
  <si>
    <t>Зорро ДТЮ</t>
  </si>
  <si>
    <t>Авось-ка ДТЮ</t>
  </si>
  <si>
    <t>Незабудь-ка ДТЮ</t>
  </si>
  <si>
    <t>Екатеринбург юниор - 1</t>
  </si>
  <si>
    <t>Альянс</t>
  </si>
  <si>
    <t>Екатеринбург юниор - 2</t>
  </si>
  <si>
    <t>ШАР юниор</t>
  </si>
  <si>
    <t>Кроха ДТЮ</t>
  </si>
  <si>
    <t>СОЮЗ</t>
  </si>
  <si>
    <t>50/50 ДТЮ</t>
  </si>
  <si>
    <t>Белая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</si>
</sst>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 style="medium"/>
      <bottom style="dotted"/>
    </border>
    <border>
      <left style="thin"/>
      <right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medium"/>
      <right style="medium"/>
      <top style="dotted"/>
      <bottom style="medium"/>
    </border>
    <border>
      <left/>
      <right style="thin"/>
      <top/>
      <bottom style="dotted"/>
    </border>
    <border>
      <left style="medium"/>
      <right style="medium"/>
      <top/>
      <bottom style="dotted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2" fillId="24" borderId="13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7" fillId="24" borderId="13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14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right"/>
    </xf>
    <xf numFmtId="0" fontId="11" fillId="24" borderId="15" xfId="0" applyFont="1" applyFill="1" applyBorder="1" applyAlignment="1">
      <alignment horizontal="left"/>
    </xf>
    <xf numFmtId="0" fontId="9" fillId="24" borderId="14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11" fillId="24" borderId="0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0" fontId="11" fillId="24" borderId="16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left"/>
    </xf>
    <xf numFmtId="0" fontId="11" fillId="24" borderId="14" xfId="0" applyFont="1" applyFill="1" applyBorder="1" applyAlignment="1">
      <alignment horizontal="left"/>
    </xf>
    <xf numFmtId="0" fontId="11" fillId="24" borderId="0" xfId="0" applyFont="1" applyFill="1" applyAlignment="1">
      <alignment horizontal="left"/>
    </xf>
    <xf numFmtId="0" fontId="10" fillId="24" borderId="0" xfId="0" applyFont="1" applyFill="1" applyAlignment="1">
      <alignment horizontal="left"/>
    </xf>
    <xf numFmtId="0" fontId="11" fillId="24" borderId="17" xfId="0" applyFont="1" applyFill="1" applyBorder="1" applyAlignment="1">
      <alignment horizontal="left"/>
    </xf>
    <xf numFmtId="0" fontId="11" fillId="24" borderId="18" xfId="0" applyFont="1" applyFill="1" applyBorder="1" applyAlignment="1">
      <alignment horizontal="left"/>
    </xf>
    <xf numFmtId="0" fontId="11" fillId="24" borderId="19" xfId="0" applyFont="1" applyFill="1" applyBorder="1" applyAlignment="1">
      <alignment horizontal="left"/>
    </xf>
    <xf numFmtId="0" fontId="12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13" fillId="24" borderId="0" xfId="0" applyFont="1" applyFill="1" applyAlignment="1" applyProtection="1">
      <alignment horizontal="left"/>
      <protection hidden="1"/>
    </xf>
    <xf numFmtId="0" fontId="14" fillId="24" borderId="0" xfId="0" applyFont="1" applyFill="1" applyAlignment="1" applyProtection="1">
      <alignment horizontal="left"/>
      <protection hidden="1"/>
    </xf>
    <xf numFmtId="0" fontId="2" fillId="24" borderId="0" xfId="0" applyFont="1" applyFill="1" applyAlignment="1" applyProtection="1">
      <alignment horizontal="left"/>
      <protection hidden="1"/>
    </xf>
    <xf numFmtId="0" fontId="14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left"/>
      <protection hidden="1"/>
    </xf>
    <xf numFmtId="0" fontId="17" fillId="24" borderId="0" xfId="0" applyFont="1" applyFill="1" applyAlignment="1" applyProtection="1">
      <alignment/>
      <protection hidden="1"/>
    </xf>
    <xf numFmtId="0" fontId="17" fillId="24" borderId="20" xfId="0" applyFont="1" applyFill="1" applyBorder="1" applyAlignment="1" applyProtection="1">
      <alignment/>
      <protection hidden="1"/>
    </xf>
    <xf numFmtId="0" fontId="12" fillId="24" borderId="21" xfId="0" applyFont="1" applyFill="1" applyBorder="1" applyAlignment="1" applyProtection="1">
      <alignment horizontal="center"/>
      <protection hidden="1"/>
    </xf>
    <xf numFmtId="0" fontId="12" fillId="24" borderId="22" xfId="0" applyFont="1" applyFill="1" applyBorder="1" applyAlignment="1" applyProtection="1">
      <alignment horizontal="center"/>
      <protection hidden="1"/>
    </xf>
    <xf numFmtId="0" fontId="12" fillId="24" borderId="23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right"/>
      <protection hidden="1"/>
    </xf>
    <xf numFmtId="0" fontId="12" fillId="24" borderId="24" xfId="0" applyFont="1" applyFill="1" applyBorder="1" applyAlignment="1" applyProtection="1">
      <alignment horizontal="center"/>
      <protection hidden="1"/>
    </xf>
    <xf numFmtId="0" fontId="12" fillId="24" borderId="25" xfId="0" applyFont="1" applyFill="1" applyBorder="1" applyAlignment="1" applyProtection="1">
      <alignment horizontal="center"/>
      <protection hidden="1"/>
    </xf>
    <xf numFmtId="0" fontId="12" fillId="24" borderId="26" xfId="0" applyFont="1" applyFill="1" applyBorder="1" applyAlignment="1" applyProtection="1">
      <alignment horizontal="center"/>
      <protection hidden="1"/>
    </xf>
    <xf numFmtId="164" fontId="12" fillId="24" borderId="25" xfId="0" applyNumberFormat="1" applyFont="1" applyFill="1" applyBorder="1" applyAlignment="1" applyProtection="1">
      <alignment horizontal="center"/>
      <protection hidden="1"/>
    </xf>
    <xf numFmtId="0" fontId="12" fillId="24" borderId="27" xfId="0" applyFont="1" applyFill="1" applyBorder="1" applyAlignment="1" applyProtection="1">
      <alignment horizontal="center"/>
      <protection hidden="1"/>
    </xf>
    <xf numFmtId="0" fontId="16" fillId="24" borderId="28" xfId="0" applyFont="1" applyFill="1" applyBorder="1" applyAlignment="1" applyProtection="1">
      <alignment horizontal="center" vertical="center" wrapText="1"/>
      <protection hidden="1"/>
    </xf>
    <xf numFmtId="0" fontId="16" fillId="24" borderId="29" xfId="0" applyFont="1" applyFill="1" applyBorder="1" applyAlignment="1" applyProtection="1">
      <alignment horizontal="center" vertical="center" wrapText="1"/>
      <protection hidden="1"/>
    </xf>
    <xf numFmtId="0" fontId="16" fillId="24" borderId="30" xfId="0" applyFont="1" applyFill="1" applyBorder="1" applyAlignment="1" applyProtection="1">
      <alignment horizontal="center" vertical="center" wrapText="1"/>
      <protection hidden="1"/>
    </xf>
    <xf numFmtId="0" fontId="16" fillId="24" borderId="31" xfId="0" applyFont="1" applyFill="1" applyBorder="1" applyAlignment="1" applyProtection="1">
      <alignment horizontal="center" vertical="center" wrapText="1"/>
      <protection hidden="1"/>
    </xf>
    <xf numFmtId="0" fontId="16" fillId="24" borderId="32" xfId="0" applyFont="1" applyFill="1" applyBorder="1" applyAlignment="1" applyProtection="1">
      <alignment horizontal="center" vertical="center" wrapText="1"/>
      <protection hidden="1"/>
    </xf>
    <xf numFmtId="0" fontId="12" fillId="24" borderId="33" xfId="0" applyFont="1" applyFill="1" applyBorder="1" applyAlignment="1" applyProtection="1">
      <alignment horizontal="center"/>
      <protection hidden="1"/>
    </xf>
    <xf numFmtId="0" fontId="12" fillId="24" borderId="34" xfId="0" applyFont="1" applyFill="1" applyBorder="1" applyAlignment="1" applyProtection="1">
      <alignment/>
      <protection hidden="1"/>
    </xf>
    <xf numFmtId="0" fontId="12" fillId="24" borderId="35" xfId="0" applyFont="1" applyFill="1" applyBorder="1" applyAlignment="1" applyProtection="1">
      <alignment/>
      <protection hidden="1"/>
    </xf>
    <xf numFmtId="1" fontId="2" fillId="24" borderId="36" xfId="0" applyNumberFormat="1" applyFont="1" applyFill="1" applyBorder="1" applyAlignment="1" applyProtection="1">
      <alignment horizontal="right"/>
      <protection hidden="1"/>
    </xf>
    <xf numFmtId="2" fontId="2" fillId="24" borderId="37" xfId="0" applyNumberFormat="1" applyFont="1" applyFill="1" applyBorder="1" applyAlignment="1" applyProtection="1">
      <alignment horizontal="right"/>
      <protection hidden="1"/>
    </xf>
    <xf numFmtId="0" fontId="2" fillId="24" borderId="38" xfId="0" applyFont="1" applyFill="1" applyBorder="1" applyAlignment="1" applyProtection="1">
      <alignment horizontal="right"/>
      <protection hidden="1"/>
    </xf>
    <xf numFmtId="0" fontId="2" fillId="24" borderId="39" xfId="0" applyFont="1" applyFill="1" applyBorder="1" applyAlignment="1" applyProtection="1">
      <alignment horizontal="right"/>
      <protection hidden="1"/>
    </xf>
    <xf numFmtId="0" fontId="2" fillId="24" borderId="36" xfId="0" applyFont="1" applyFill="1" applyBorder="1" applyAlignment="1" applyProtection="1">
      <alignment horizontal="right"/>
      <protection hidden="1"/>
    </xf>
    <xf numFmtId="0" fontId="2" fillId="24" borderId="40" xfId="0" applyFont="1" applyFill="1" applyBorder="1" applyAlignment="1" applyProtection="1">
      <alignment horizontal="right"/>
      <protection hidden="1"/>
    </xf>
    <xf numFmtId="0" fontId="2" fillId="24" borderId="41" xfId="0" applyFont="1" applyFill="1" applyBorder="1" applyAlignment="1" applyProtection="1">
      <alignment horizontal="right"/>
      <protection hidden="1"/>
    </xf>
    <xf numFmtId="2" fontId="2" fillId="24" borderId="42" xfId="0" applyNumberFormat="1" applyFont="1" applyFill="1" applyBorder="1" applyAlignment="1" applyProtection="1">
      <alignment horizontal="center"/>
      <protection hidden="1"/>
    </xf>
    <xf numFmtId="2" fontId="2" fillId="24" borderId="43" xfId="0" applyNumberFormat="1" applyFont="1" applyFill="1" applyBorder="1" applyAlignment="1" applyProtection="1">
      <alignment horizontal="center"/>
      <protection hidden="1"/>
    </xf>
    <xf numFmtId="0" fontId="2" fillId="24" borderId="44" xfId="0" applyFont="1" applyFill="1" applyBorder="1" applyAlignment="1" applyProtection="1">
      <alignment horizontal="center"/>
      <protection hidden="1"/>
    </xf>
    <xf numFmtId="1" fontId="2" fillId="24" borderId="45" xfId="0" applyNumberFormat="1" applyFont="1" applyFill="1" applyBorder="1" applyAlignment="1" applyProtection="1">
      <alignment horizontal="right"/>
      <protection hidden="1"/>
    </xf>
    <xf numFmtId="2" fontId="2" fillId="24" borderId="40" xfId="0" applyNumberFormat="1" applyFont="1" applyFill="1" applyBorder="1" applyAlignment="1" applyProtection="1">
      <alignment horizontal="right"/>
      <protection hidden="1"/>
    </xf>
    <xf numFmtId="0" fontId="2" fillId="24" borderId="45" xfId="0" applyFont="1" applyFill="1" applyBorder="1" applyAlignment="1" applyProtection="1">
      <alignment horizontal="right"/>
      <protection hidden="1"/>
    </xf>
    <xf numFmtId="2" fontId="2" fillId="24" borderId="46" xfId="0" applyNumberFormat="1" applyFont="1" applyFill="1" applyBorder="1" applyAlignment="1" applyProtection="1">
      <alignment horizontal="center"/>
      <protection hidden="1"/>
    </xf>
    <xf numFmtId="0" fontId="2" fillId="24" borderId="47" xfId="0" applyFont="1" applyFill="1" applyBorder="1" applyAlignment="1" applyProtection="1">
      <alignment horizontal="center"/>
      <protection hidden="1"/>
    </xf>
    <xf numFmtId="0" fontId="12" fillId="24" borderId="48" xfId="0" applyFont="1" applyFill="1" applyBorder="1" applyAlignment="1" applyProtection="1">
      <alignment horizontal="center"/>
      <protection hidden="1"/>
    </xf>
    <xf numFmtId="0" fontId="2" fillId="24" borderId="49" xfId="0" applyFont="1" applyFill="1" applyBorder="1" applyAlignment="1" applyProtection="1">
      <alignment/>
      <protection hidden="1"/>
    </xf>
    <xf numFmtId="0" fontId="2" fillId="24" borderId="50" xfId="0" applyFont="1" applyFill="1" applyBorder="1" applyAlignment="1" applyProtection="1">
      <alignment/>
      <protection hidden="1"/>
    </xf>
    <xf numFmtId="0" fontId="2" fillId="24" borderId="48" xfId="0" applyFont="1" applyFill="1" applyBorder="1" applyAlignment="1" applyProtection="1">
      <alignment/>
      <protection hidden="1"/>
    </xf>
    <xf numFmtId="0" fontId="2" fillId="24" borderId="51" xfId="0" applyFont="1" applyFill="1" applyBorder="1" applyAlignment="1" applyProtection="1">
      <alignment/>
      <protection hidden="1"/>
    </xf>
    <xf numFmtId="0" fontId="2" fillId="24" borderId="52" xfId="0" applyFont="1" applyFill="1" applyBorder="1" applyAlignment="1" applyProtection="1">
      <alignment/>
      <protection hidden="1"/>
    </xf>
    <xf numFmtId="0" fontId="2" fillId="24" borderId="53" xfId="0" applyFont="1" applyFill="1" applyBorder="1" applyAlignment="1" applyProtection="1">
      <alignment/>
      <protection hidden="1"/>
    </xf>
    <xf numFmtId="0" fontId="18" fillId="24" borderId="0" xfId="0" applyFont="1" applyFill="1" applyAlignment="1" applyProtection="1">
      <alignment horizontal="left"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164" fontId="12" fillId="24" borderId="0" xfId="0" applyNumberFormat="1" applyFont="1" applyFill="1" applyBorder="1" applyAlignment="1" applyProtection="1">
      <alignment horizontal="center"/>
      <protection hidden="1"/>
    </xf>
    <xf numFmtId="2" fontId="2" fillId="24" borderId="45" xfId="0" applyNumberFormat="1" applyFont="1" applyFill="1" applyBorder="1" applyAlignment="1" applyProtection="1">
      <alignment horizontal="right"/>
      <protection hidden="1"/>
    </xf>
    <xf numFmtId="0" fontId="12" fillId="24" borderId="34" xfId="0" applyFont="1" applyFill="1" applyBorder="1" applyAlignment="1" applyProtection="1">
      <alignment horizontal="center"/>
      <protection hidden="1"/>
    </xf>
    <xf numFmtId="0" fontId="2" fillId="24" borderId="37" xfId="0" applyFont="1" applyFill="1" applyBorder="1" applyAlignment="1" applyProtection="1">
      <alignment horizontal="right"/>
      <protection hidden="1"/>
    </xf>
    <xf numFmtId="2" fontId="2" fillId="24" borderId="54" xfId="0" applyNumberFormat="1" applyFont="1" applyFill="1" applyBorder="1" applyAlignment="1" applyProtection="1">
      <alignment horizontal="center"/>
      <protection hidden="1"/>
    </xf>
    <xf numFmtId="0" fontId="2" fillId="24" borderId="55" xfId="0" applyFont="1" applyFill="1" applyBorder="1" applyAlignment="1" applyProtection="1">
      <alignment horizontal="center"/>
      <protection hidden="1"/>
    </xf>
    <xf numFmtId="0" fontId="12" fillId="24" borderId="56" xfId="0" applyFont="1" applyFill="1" applyBorder="1" applyAlignment="1" applyProtection="1">
      <alignment horizontal="center"/>
      <protection hidden="1"/>
    </xf>
    <xf numFmtId="0" fontId="12" fillId="24" borderId="57" xfId="0" applyFont="1" applyFill="1" applyBorder="1" applyAlignment="1" applyProtection="1">
      <alignment/>
      <protection hidden="1"/>
    </xf>
    <xf numFmtId="0" fontId="12" fillId="24" borderId="57" xfId="0" applyFont="1" applyFill="1" applyBorder="1" applyAlignment="1" applyProtection="1">
      <alignment horizontal="center"/>
      <protection hidden="1"/>
    </xf>
    <xf numFmtId="0" fontId="12" fillId="24" borderId="13" xfId="0" applyFont="1" applyFill="1" applyBorder="1" applyAlignment="1" applyProtection="1">
      <alignment/>
      <protection hidden="1"/>
    </xf>
    <xf numFmtId="1" fontId="2" fillId="24" borderId="56" xfId="0" applyNumberFormat="1" applyFont="1" applyFill="1" applyBorder="1" applyAlignment="1" applyProtection="1">
      <alignment horizontal="right"/>
      <protection hidden="1"/>
    </xf>
    <xf numFmtId="2" fontId="2" fillId="24" borderId="57" xfId="0" applyNumberFormat="1" applyFont="1" applyFill="1" applyBorder="1" applyAlignment="1" applyProtection="1">
      <alignment horizontal="right"/>
      <protection hidden="1"/>
    </xf>
    <xf numFmtId="0" fontId="2" fillId="24" borderId="57" xfId="0" applyFont="1" applyFill="1" applyBorder="1" applyAlignment="1" applyProtection="1">
      <alignment horizontal="right"/>
      <protection hidden="1"/>
    </xf>
    <xf numFmtId="0" fontId="2" fillId="24" borderId="58" xfId="0" applyFont="1" applyFill="1" applyBorder="1" applyAlignment="1" applyProtection="1">
      <alignment horizontal="right"/>
      <protection hidden="1"/>
    </xf>
    <xf numFmtId="0" fontId="2" fillId="24" borderId="56" xfId="0" applyFont="1" applyFill="1" applyBorder="1" applyAlignment="1" applyProtection="1">
      <alignment horizontal="right"/>
      <protection hidden="1"/>
    </xf>
    <xf numFmtId="2" fontId="2" fillId="24" borderId="14" xfId="0" applyNumberFormat="1" applyFont="1" applyFill="1" applyBorder="1" applyAlignment="1" applyProtection="1">
      <alignment horizontal="center"/>
      <protection hidden="1"/>
    </xf>
    <xf numFmtId="0" fontId="2" fillId="24" borderId="59" xfId="0" applyFont="1" applyFill="1" applyBorder="1" applyAlignment="1" applyProtection="1">
      <alignment horizontal="center"/>
      <protection hidden="1"/>
    </xf>
    <xf numFmtId="0" fontId="12" fillId="24" borderId="60" xfId="0" applyFont="1" applyFill="1" applyBorder="1" applyAlignment="1" applyProtection="1">
      <alignment horizontal="center"/>
      <protection hidden="1"/>
    </xf>
    <xf numFmtId="0" fontId="12" fillId="24" borderId="61" xfId="0" applyFont="1" applyFill="1" applyBorder="1" applyAlignment="1" applyProtection="1">
      <alignment/>
      <protection hidden="1"/>
    </xf>
    <xf numFmtId="0" fontId="12" fillId="24" borderId="61" xfId="0" applyFont="1" applyFill="1" applyBorder="1" applyAlignment="1" applyProtection="1">
      <alignment horizontal="center"/>
      <protection hidden="1"/>
    </xf>
    <xf numFmtId="0" fontId="12" fillId="24" borderId="62" xfId="0" applyFont="1" applyFill="1" applyBorder="1" applyAlignment="1" applyProtection="1">
      <alignment/>
      <protection hidden="1"/>
    </xf>
    <xf numFmtId="1" fontId="2" fillId="24" borderId="60" xfId="0" applyNumberFormat="1" applyFont="1" applyFill="1" applyBorder="1" applyAlignment="1" applyProtection="1">
      <alignment horizontal="right"/>
      <protection hidden="1"/>
    </xf>
    <xf numFmtId="2" fontId="2" fillId="24" borderId="61" xfId="0" applyNumberFormat="1" applyFont="1" applyFill="1" applyBorder="1" applyAlignment="1" applyProtection="1">
      <alignment horizontal="right"/>
      <protection hidden="1"/>
    </xf>
    <xf numFmtId="0" fontId="2" fillId="24" borderId="61" xfId="0" applyFont="1" applyFill="1" applyBorder="1" applyAlignment="1" applyProtection="1">
      <alignment horizontal="right"/>
      <protection hidden="1"/>
    </xf>
    <xf numFmtId="0" fontId="2" fillId="24" borderId="63" xfId="0" applyFont="1" applyFill="1" applyBorder="1" applyAlignment="1" applyProtection="1">
      <alignment horizontal="right"/>
      <protection hidden="1"/>
    </xf>
    <xf numFmtId="0" fontId="2" fillId="24" borderId="60" xfId="0" applyFont="1" applyFill="1" applyBorder="1" applyAlignment="1" applyProtection="1">
      <alignment horizontal="right"/>
      <protection hidden="1"/>
    </xf>
    <xf numFmtId="2" fontId="2" fillId="24" borderId="64" xfId="0" applyNumberFormat="1" applyFont="1" applyFill="1" applyBorder="1" applyAlignment="1" applyProtection="1">
      <alignment horizontal="center"/>
      <protection hidden="1"/>
    </xf>
    <xf numFmtId="0" fontId="2" fillId="24" borderId="65" xfId="0" applyFont="1" applyFill="1" applyBorder="1" applyAlignment="1" applyProtection="1">
      <alignment horizontal="center"/>
      <protection hidden="1"/>
    </xf>
    <xf numFmtId="1" fontId="2" fillId="24" borderId="33" xfId="0" applyNumberFormat="1" applyFont="1" applyFill="1" applyBorder="1" applyAlignment="1" applyProtection="1">
      <alignment horizontal="right"/>
      <protection hidden="1"/>
    </xf>
    <xf numFmtId="2" fontId="2" fillId="24" borderId="34" xfId="0" applyNumberFormat="1" applyFont="1" applyFill="1" applyBorder="1" applyAlignment="1" applyProtection="1">
      <alignment horizontal="right"/>
      <protection hidden="1"/>
    </xf>
    <xf numFmtId="0" fontId="2" fillId="24" borderId="34" xfId="0" applyFont="1" applyFill="1" applyBorder="1" applyAlignment="1" applyProtection="1">
      <alignment horizontal="right"/>
      <protection hidden="1"/>
    </xf>
    <xf numFmtId="0" fontId="2" fillId="24" borderId="66" xfId="0" applyFont="1" applyFill="1" applyBorder="1" applyAlignment="1" applyProtection="1">
      <alignment horizontal="right"/>
      <protection hidden="1"/>
    </xf>
    <xf numFmtId="0" fontId="2" fillId="24" borderId="33" xfId="0" applyFont="1" applyFill="1" applyBorder="1" applyAlignment="1" applyProtection="1">
      <alignment horizontal="right"/>
      <protection hidden="1"/>
    </xf>
    <xf numFmtId="0" fontId="12" fillId="24" borderId="67" xfId="0" applyFont="1" applyFill="1" applyBorder="1" applyAlignment="1" applyProtection="1">
      <alignment horizontal="center"/>
      <protection hidden="1"/>
    </xf>
    <xf numFmtId="0" fontId="12" fillId="24" borderId="68" xfId="0" applyFont="1" applyFill="1" applyBorder="1" applyAlignment="1" applyProtection="1">
      <alignment/>
      <protection hidden="1"/>
    </xf>
    <xf numFmtId="0" fontId="12" fillId="24" borderId="68" xfId="0" applyFont="1" applyFill="1" applyBorder="1" applyAlignment="1" applyProtection="1">
      <alignment horizontal="center"/>
      <protection hidden="1"/>
    </xf>
    <xf numFmtId="0" fontId="12" fillId="24" borderId="17" xfId="0" applyFont="1" applyFill="1" applyBorder="1" applyAlignment="1" applyProtection="1">
      <alignment/>
      <protection hidden="1"/>
    </xf>
    <xf numFmtId="1" fontId="2" fillId="24" borderId="67" xfId="0" applyNumberFormat="1" applyFont="1" applyFill="1" applyBorder="1" applyAlignment="1" applyProtection="1">
      <alignment horizontal="right"/>
      <protection hidden="1"/>
    </xf>
    <xf numFmtId="2" fontId="2" fillId="24" borderId="68" xfId="0" applyNumberFormat="1" applyFont="1" applyFill="1" applyBorder="1" applyAlignment="1" applyProtection="1">
      <alignment horizontal="right"/>
      <protection hidden="1"/>
    </xf>
    <xf numFmtId="0" fontId="2" fillId="24" borderId="68" xfId="0" applyFont="1" applyFill="1" applyBorder="1" applyAlignment="1" applyProtection="1">
      <alignment horizontal="right"/>
      <protection hidden="1"/>
    </xf>
    <xf numFmtId="0" fontId="2" fillId="24" borderId="27" xfId="0" applyFont="1" applyFill="1" applyBorder="1" applyAlignment="1" applyProtection="1">
      <alignment horizontal="right"/>
      <protection hidden="1"/>
    </xf>
    <xf numFmtId="0" fontId="2" fillId="24" borderId="67" xfId="0" applyFont="1" applyFill="1" applyBorder="1" applyAlignment="1" applyProtection="1">
      <alignment horizontal="right"/>
      <protection hidden="1"/>
    </xf>
    <xf numFmtId="0" fontId="2" fillId="24" borderId="69" xfId="0" applyFont="1" applyFill="1" applyBorder="1" applyAlignment="1" applyProtection="1">
      <alignment horizontal="right"/>
      <protection hidden="1"/>
    </xf>
    <xf numFmtId="0" fontId="2" fillId="24" borderId="70" xfId="0" applyFont="1" applyFill="1" applyBorder="1" applyAlignment="1" applyProtection="1">
      <alignment horizontal="right"/>
      <protection hidden="1"/>
    </xf>
    <xf numFmtId="2" fontId="2" fillId="24" borderId="19" xfId="0" applyNumberFormat="1" applyFont="1" applyFill="1" applyBorder="1" applyAlignment="1" applyProtection="1">
      <alignment horizontal="center"/>
      <protection hidden="1"/>
    </xf>
    <xf numFmtId="0" fontId="2" fillId="24" borderId="71" xfId="0" applyFont="1" applyFill="1" applyBorder="1" applyAlignment="1" applyProtection="1">
      <alignment horizontal="center"/>
      <protection hidden="1"/>
    </xf>
    <xf numFmtId="0" fontId="2" fillId="24" borderId="72" xfId="0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73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74" xfId="0" applyFont="1" applyFill="1" applyBorder="1" applyAlignment="1" applyProtection="1">
      <alignment horizontal="center" vertical="center" wrapText="1"/>
      <protection hidden="1"/>
    </xf>
    <xf numFmtId="0" fontId="2" fillId="24" borderId="75" xfId="0" applyFont="1" applyFill="1" applyBorder="1" applyAlignment="1" applyProtection="1">
      <alignment horizontal="center" vertical="center" wrapText="1"/>
      <protection hidden="1"/>
    </xf>
    <xf numFmtId="0" fontId="2" fillId="24" borderId="76" xfId="0" applyFont="1" applyFill="1" applyBorder="1" applyAlignment="1" applyProtection="1">
      <alignment horizontal="center" vertical="center" wrapText="1"/>
      <protection hidden="1"/>
    </xf>
    <xf numFmtId="0" fontId="2" fillId="24" borderId="59" xfId="0" applyFont="1" applyFill="1" applyBorder="1" applyAlignment="1" applyProtection="1">
      <alignment horizontal="center" vertical="center" wrapText="1"/>
      <protection hidden="1"/>
    </xf>
    <xf numFmtId="0" fontId="2" fillId="24" borderId="21" xfId="0" applyFont="1" applyFill="1" applyBorder="1" applyAlignment="1" applyProtection="1">
      <alignment horizontal="center" vertical="center"/>
      <protection hidden="1"/>
    </xf>
    <xf numFmtId="0" fontId="2" fillId="24" borderId="31" xfId="0" applyFont="1" applyFill="1" applyBorder="1" applyAlignment="1" applyProtection="1">
      <alignment horizontal="center" vertical="center"/>
      <protection hidden="1"/>
    </xf>
    <xf numFmtId="0" fontId="2" fillId="24" borderId="22" xfId="0" applyFont="1" applyFill="1" applyBorder="1" applyAlignment="1" applyProtection="1">
      <alignment horizontal="center" vertical="center"/>
      <protection hidden="1"/>
    </xf>
    <xf numFmtId="0" fontId="2" fillId="24" borderId="29" xfId="0" applyFont="1" applyFill="1" applyBorder="1" applyAlignment="1" applyProtection="1">
      <alignment horizontal="center" vertical="center"/>
      <protection hidden="1"/>
    </xf>
    <xf numFmtId="0" fontId="2" fillId="24" borderId="37" xfId="0" applyFont="1" applyFill="1" applyBorder="1" applyAlignment="1" applyProtection="1">
      <alignment horizontal="center" vertical="center" wrapText="1"/>
      <protection hidden="1"/>
    </xf>
    <xf numFmtId="0" fontId="2" fillId="24" borderId="77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32" xfId="0" applyFont="1" applyFill="1" applyBorder="1" applyAlignment="1" applyProtection="1">
      <alignment horizontal="center" vertical="center" wrapText="1"/>
      <protection hidden="1"/>
    </xf>
    <xf numFmtId="0" fontId="2" fillId="24" borderId="78" xfId="0" applyFont="1" applyFill="1" applyBorder="1" applyAlignment="1" applyProtection="1">
      <alignment horizontal="center"/>
      <protection hidden="1"/>
    </xf>
    <xf numFmtId="0" fontId="2" fillId="24" borderId="22" xfId="0" applyFont="1" applyFill="1" applyBorder="1" applyAlignment="1" applyProtection="1">
      <alignment horizontal="center"/>
      <protection hidden="1"/>
    </xf>
    <xf numFmtId="0" fontId="2" fillId="24" borderId="79" xfId="0" applyFont="1" applyFill="1" applyBorder="1" applyAlignment="1" applyProtection="1">
      <alignment horizontal="center"/>
      <protection hidden="1"/>
    </xf>
    <xf numFmtId="0" fontId="2" fillId="24" borderId="21" xfId="0" applyFont="1" applyFill="1" applyBorder="1" applyAlignment="1" applyProtection="1">
      <alignment horizontal="center"/>
      <protection hidden="1"/>
    </xf>
    <xf numFmtId="0" fontId="2" fillId="24" borderId="23" xfId="0" applyFont="1" applyFill="1" applyBorder="1" applyAlignment="1" applyProtection="1">
      <alignment horizontal="center"/>
      <protection hidden="1"/>
    </xf>
    <xf numFmtId="0" fontId="2" fillId="24" borderId="80" xfId="0" applyFont="1" applyFill="1" applyBorder="1" applyAlignment="1" applyProtection="1">
      <alignment horizontal="center" vertical="center" wrapText="1"/>
      <protection hidden="1"/>
    </xf>
    <xf numFmtId="0" fontId="2" fillId="24" borderId="81" xfId="0" applyFont="1" applyFill="1" applyBorder="1" applyAlignment="1" applyProtection="1">
      <alignment horizontal="center" vertical="center" wrapText="1"/>
      <protection hidden="1"/>
    </xf>
    <xf numFmtId="0" fontId="2" fillId="24" borderId="7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tabSelected="1" zoomScalePageLayoutView="0" workbookViewId="0" topLeftCell="A1">
      <selection activeCell="J21" sqref="J21"/>
    </sheetView>
  </sheetViews>
  <sheetFormatPr defaultColWidth="9.1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36" t="s"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37" t="s">
        <v>1</v>
      </c>
      <c r="E5" s="137"/>
      <c r="F5" s="137"/>
      <c r="G5" s="137"/>
      <c r="H5" s="137"/>
      <c r="I5" s="137"/>
      <c r="J5" s="137"/>
      <c r="K5" s="137"/>
      <c r="L5" s="137"/>
      <c r="M5" s="137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48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11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12</v>
      </c>
      <c r="J19" s="23" t="s">
        <v>13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14</v>
      </c>
      <c r="J20" s="29" t="s">
        <v>125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15</v>
      </c>
      <c r="J23" s="23" t="s">
        <v>16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17</v>
      </c>
      <c r="J24" s="23" t="s">
        <v>18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10</v>
      </c>
      <c r="E3" s="44"/>
    </row>
    <row r="4" spans="2:9" s="37" customFormat="1" ht="12.75">
      <c r="B4" s="45" t="s">
        <v>53</v>
      </c>
      <c r="E4" s="46"/>
      <c r="F4" s="47" t="s">
        <v>20</v>
      </c>
      <c r="G4" s="48">
        <v>166</v>
      </c>
      <c r="H4" s="48" t="s">
        <v>21</v>
      </c>
      <c r="I4" s="49">
        <v>42</v>
      </c>
    </row>
    <row r="5" spans="5:9" s="37" customFormat="1" ht="13.5" thickBot="1">
      <c r="E5" s="44"/>
      <c r="F5" s="51" t="s">
        <v>22</v>
      </c>
      <c r="G5" s="52">
        <v>4</v>
      </c>
      <c r="H5" s="52" t="s">
        <v>23</v>
      </c>
      <c r="I5" s="53">
        <v>84</v>
      </c>
    </row>
    <row r="6" spans="2:1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44</v>
      </c>
      <c r="G6" s="153"/>
      <c r="H6" s="153"/>
      <c r="I6" s="154"/>
      <c r="J6" s="142" t="s">
        <v>32</v>
      </c>
      <c r="K6" s="142" t="s">
        <v>32</v>
      </c>
    </row>
    <row r="7" spans="2:11" ht="23.2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143"/>
      <c r="K7" s="143"/>
    </row>
    <row r="8" spans="2:11" ht="12.75">
      <c r="B8" s="61">
        <v>6507</v>
      </c>
      <c r="C8" s="62" t="s">
        <v>54</v>
      </c>
      <c r="D8" s="62" t="s">
        <v>49</v>
      </c>
      <c r="E8" s="63" t="s">
        <v>55</v>
      </c>
      <c r="F8" s="64">
        <v>5</v>
      </c>
      <c r="G8" s="65">
        <v>43.88</v>
      </c>
      <c r="H8" s="66">
        <f>IF(OR(G8="снят",G8="н/я",G8&gt;I$5),120,IF(G8&gt;I$4,G8-I$4,0))</f>
        <v>1.8800000000000026</v>
      </c>
      <c r="I8" s="67">
        <f>IF(H8=120,120,F8+H8)</f>
        <v>6.880000000000003</v>
      </c>
      <c r="J8" s="73">
        <v>1</v>
      </c>
      <c r="K8" s="73">
        <f>IF(OR(G8="снят",G8="н/я",G8&gt;I$5,G8=0),"—",1)</f>
        <v>1</v>
      </c>
    </row>
    <row r="9" spans="2:11" ht="12.75">
      <c r="B9" s="61">
        <v>6509</v>
      </c>
      <c r="C9" s="62" t="s">
        <v>56</v>
      </c>
      <c r="D9" s="62" t="s">
        <v>50</v>
      </c>
      <c r="E9" s="63" t="s">
        <v>57</v>
      </c>
      <c r="F9" s="74">
        <v>5</v>
      </c>
      <c r="G9" s="75">
        <v>55.39</v>
      </c>
      <c r="H9" s="69">
        <f>IF(OR(G9="снят",G9="н/я",G9&gt;I$5),120,IF(G9&gt;I$4,G9-I$4,0))</f>
        <v>13.39</v>
      </c>
      <c r="I9" s="70">
        <f>IF(H9=120,120,F9+H9)</f>
        <v>18.39</v>
      </c>
      <c r="J9" s="78">
        <f>J8+1</f>
        <v>2</v>
      </c>
      <c r="K9" s="78">
        <f>IF(OR(G9="снят",G9="н/я",G9&gt;I$5,G9=0),"—",K8+1)</f>
        <v>2</v>
      </c>
    </row>
    <row r="10" spans="2:11" ht="13.5" thickBot="1">
      <c r="B10" s="79"/>
      <c r="C10" s="80"/>
      <c r="D10" s="80"/>
      <c r="E10" s="81"/>
      <c r="F10" s="82"/>
      <c r="G10" s="80"/>
      <c r="H10" s="80"/>
      <c r="I10" s="83"/>
      <c r="J10" s="85"/>
      <c r="K10" s="85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78</v>
      </c>
      <c r="E4" s="46"/>
      <c r="F4" s="47" t="s">
        <v>20</v>
      </c>
      <c r="G4" s="48">
        <v>166</v>
      </c>
      <c r="H4" s="48" t="s">
        <v>21</v>
      </c>
      <c r="I4" s="49">
        <v>42</v>
      </c>
    </row>
    <row r="5" spans="5:9" s="37" customFormat="1" ht="13.5" thickBot="1">
      <c r="E5" s="44"/>
      <c r="F5" s="51" t="s">
        <v>22</v>
      </c>
      <c r="G5" s="52">
        <v>4</v>
      </c>
      <c r="H5" s="52" t="s">
        <v>23</v>
      </c>
      <c r="I5" s="53">
        <v>84</v>
      </c>
    </row>
    <row r="6" spans="2:1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44</v>
      </c>
      <c r="G6" s="153"/>
      <c r="H6" s="153"/>
      <c r="I6" s="154"/>
      <c r="J6" s="142" t="s">
        <v>32</v>
      </c>
      <c r="K6" s="142" t="s">
        <v>32</v>
      </c>
    </row>
    <row r="7" spans="2:11" ht="23.2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143"/>
      <c r="K7" s="143"/>
    </row>
    <row r="8" spans="2:11" ht="12.75">
      <c r="B8" s="61">
        <v>5501</v>
      </c>
      <c r="C8" s="62" t="s">
        <v>79</v>
      </c>
      <c r="D8" s="62" t="s">
        <v>50</v>
      </c>
      <c r="E8" s="63" t="s">
        <v>80</v>
      </c>
      <c r="F8" s="64">
        <v>5</v>
      </c>
      <c r="G8" s="65">
        <v>42.23</v>
      </c>
      <c r="H8" s="66">
        <f>IF(OR(G8="снят",G8="н/я",G8&gt;I$5),120,IF(G8&gt;I$4,G8-I$4,0))</f>
        <v>0.22999999999999687</v>
      </c>
      <c r="I8" s="67">
        <f>IF(H8=120,120,F8+H8)</f>
        <v>5.229999999999997</v>
      </c>
      <c r="J8" s="73">
        <v>1</v>
      </c>
      <c r="K8" s="73">
        <f>IF(OR(G8="снят",G8="н/я",G8&gt;I$5,G8=0),"—",1)</f>
        <v>1</v>
      </c>
    </row>
    <row r="9" spans="2:11" ht="13.5" thickBot="1">
      <c r="B9" s="79"/>
      <c r="C9" s="80"/>
      <c r="D9" s="80"/>
      <c r="E9" s="81"/>
      <c r="F9" s="82"/>
      <c r="G9" s="80"/>
      <c r="H9" s="80"/>
      <c r="I9" s="83"/>
      <c r="J9" s="85"/>
      <c r="K9" s="85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89</v>
      </c>
      <c r="E4" s="46"/>
      <c r="F4" s="47" t="s">
        <v>20</v>
      </c>
      <c r="G4" s="48">
        <v>166</v>
      </c>
      <c r="H4" s="48" t="s">
        <v>21</v>
      </c>
      <c r="I4" s="49">
        <v>42</v>
      </c>
    </row>
    <row r="5" spans="5:9" s="37" customFormat="1" ht="13.5" thickBot="1">
      <c r="E5" s="44"/>
      <c r="F5" s="51" t="s">
        <v>22</v>
      </c>
      <c r="G5" s="52">
        <v>4</v>
      </c>
      <c r="H5" s="52" t="s">
        <v>23</v>
      </c>
      <c r="I5" s="53">
        <v>84</v>
      </c>
    </row>
    <row r="6" spans="2:1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44</v>
      </c>
      <c r="G6" s="153"/>
      <c r="H6" s="153"/>
      <c r="I6" s="154"/>
      <c r="J6" s="142" t="s">
        <v>32</v>
      </c>
      <c r="K6" s="142" t="s">
        <v>32</v>
      </c>
    </row>
    <row r="7" spans="2:11" ht="23.2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143"/>
      <c r="K7" s="143"/>
    </row>
    <row r="8" spans="2:11" ht="12.75">
      <c r="B8" s="61">
        <v>4003</v>
      </c>
      <c r="C8" s="62" t="s">
        <v>79</v>
      </c>
      <c r="D8" s="62" t="s">
        <v>50</v>
      </c>
      <c r="E8" s="63" t="s">
        <v>90</v>
      </c>
      <c r="F8" s="64">
        <v>0</v>
      </c>
      <c r="G8" s="65">
        <v>39.71</v>
      </c>
      <c r="H8" s="66">
        <f>IF(OR(G8="снят",G8="н/я",G8&gt;I$5),120,IF(G8&gt;I$4,G8-I$4,0))</f>
        <v>0</v>
      </c>
      <c r="I8" s="67">
        <f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4007</v>
      </c>
      <c r="C9" s="62" t="s">
        <v>83</v>
      </c>
      <c r="D9" s="62" t="s">
        <v>50</v>
      </c>
      <c r="E9" s="63" t="s">
        <v>91</v>
      </c>
      <c r="F9" s="74">
        <v>0</v>
      </c>
      <c r="G9" s="75">
        <v>45.7</v>
      </c>
      <c r="H9" s="69">
        <f>IF(OR(G9="снят",G9="н/я",G9&gt;I$5),120,IF(G9&gt;I$4,G9-I$4,0))</f>
        <v>3.700000000000003</v>
      </c>
      <c r="I9" s="70">
        <f>IF(H9=120,120,F9+H9)</f>
        <v>3.700000000000003</v>
      </c>
      <c r="J9" s="78">
        <f>J8+1</f>
        <v>2</v>
      </c>
      <c r="K9" s="78">
        <f>IF(OR(G9="снят",G9="н/я",G9&gt;I$5,G9=0),"—",K8+1)</f>
        <v>2</v>
      </c>
    </row>
    <row r="10" spans="2:11" ht="12.75">
      <c r="B10" s="61">
        <v>4005</v>
      </c>
      <c r="C10" s="62" t="s">
        <v>92</v>
      </c>
      <c r="D10" s="62" t="s">
        <v>50</v>
      </c>
      <c r="E10" s="63" t="s">
        <v>93</v>
      </c>
      <c r="F10" s="74">
        <v>0</v>
      </c>
      <c r="G10" s="75">
        <v>50.84</v>
      </c>
      <c r="H10" s="69">
        <f>IF(OR(G10="снят",G10="н/я",G10&gt;I$5),120,IF(G10&gt;I$4,G10-I$4,0))</f>
        <v>8.840000000000003</v>
      </c>
      <c r="I10" s="70">
        <f>IF(H10=120,120,F10+H10)</f>
        <v>8.840000000000003</v>
      </c>
      <c r="J10" s="78">
        <f>J9+1</f>
        <v>3</v>
      </c>
      <c r="K10" s="78">
        <f>IF(OR(G10="снят",G10="н/я",G10&gt;I$5,G10=0),"—",K9+1)</f>
        <v>3</v>
      </c>
    </row>
    <row r="11" spans="2:11" ht="13.5" thickBot="1">
      <c r="B11" s="79"/>
      <c r="C11" s="80"/>
      <c r="D11" s="80"/>
      <c r="E11" s="81"/>
      <c r="F11" s="82"/>
      <c r="G11" s="80"/>
      <c r="H11" s="80"/>
      <c r="I11" s="83"/>
      <c r="J11" s="85"/>
      <c r="K11" s="85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105</v>
      </c>
      <c r="E4" s="46"/>
      <c r="F4" s="47" t="s">
        <v>20</v>
      </c>
      <c r="G4" s="48">
        <v>166</v>
      </c>
      <c r="H4" s="48" t="s">
        <v>21</v>
      </c>
      <c r="I4" s="49">
        <v>42</v>
      </c>
    </row>
    <row r="5" spans="5:9" s="37" customFormat="1" ht="13.5" thickBot="1">
      <c r="E5" s="44"/>
      <c r="F5" s="51" t="s">
        <v>22</v>
      </c>
      <c r="G5" s="52">
        <v>4</v>
      </c>
      <c r="H5" s="52" t="s">
        <v>23</v>
      </c>
      <c r="I5" s="53">
        <v>84</v>
      </c>
    </row>
    <row r="6" spans="2:1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44</v>
      </c>
      <c r="G6" s="153"/>
      <c r="H6" s="153"/>
      <c r="I6" s="154"/>
      <c r="J6" s="142" t="s">
        <v>32</v>
      </c>
      <c r="K6" s="142" t="s">
        <v>32</v>
      </c>
    </row>
    <row r="7" spans="2:11" ht="23.2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143"/>
      <c r="K7" s="143"/>
    </row>
    <row r="8" spans="2:11" ht="12.75">
      <c r="B8" s="61">
        <v>3003</v>
      </c>
      <c r="C8" s="62" t="s">
        <v>81</v>
      </c>
      <c r="D8" s="62" t="s">
        <v>50</v>
      </c>
      <c r="E8" s="63" t="s">
        <v>107</v>
      </c>
      <c r="F8" s="64">
        <v>5</v>
      </c>
      <c r="G8" s="65">
        <v>64.03</v>
      </c>
      <c r="H8" s="66">
        <f>IF(OR(G8="снят",G8="н/я",G8&gt;I$5),120,IF(G8&gt;I$4,G8-I$4,0))</f>
        <v>22.03</v>
      </c>
      <c r="I8" s="67">
        <f>IF(H8=120,120,F8+H8)</f>
        <v>27.03</v>
      </c>
      <c r="J8" s="73">
        <v>1</v>
      </c>
      <c r="K8" s="73">
        <f>IF(OR(G8="снят",G8="н/я",G8&gt;I$5,G8=0),"—",1)</f>
        <v>1</v>
      </c>
    </row>
    <row r="9" spans="2:11" ht="12.75">
      <c r="B9" s="61">
        <v>3004</v>
      </c>
      <c r="C9" s="62" t="s">
        <v>58</v>
      </c>
      <c r="D9" s="62" t="s">
        <v>50</v>
      </c>
      <c r="E9" s="63" t="s">
        <v>106</v>
      </c>
      <c r="F9" s="74">
        <v>5</v>
      </c>
      <c r="G9" s="75">
        <v>70</v>
      </c>
      <c r="H9" s="69">
        <f>IF(OR(G9="снят",G9="н/я",G9&gt;I$5),120,IF(G9&gt;I$4,G9-I$4,0))</f>
        <v>28</v>
      </c>
      <c r="I9" s="70">
        <f>IF(H9=120,120,F9+H9)</f>
        <v>33</v>
      </c>
      <c r="J9" s="78">
        <f>J8+1</f>
        <v>2</v>
      </c>
      <c r="K9" s="78">
        <f>IF(OR(G9="снят",G9="н/я",G9&gt;I$5,G9=0),"—",K8+1)</f>
        <v>2</v>
      </c>
    </row>
    <row r="10" spans="2:11" ht="13.5" thickBot="1">
      <c r="B10" s="79"/>
      <c r="C10" s="80"/>
      <c r="D10" s="80"/>
      <c r="E10" s="81"/>
      <c r="F10" s="82"/>
      <c r="G10" s="80"/>
      <c r="H10" s="80"/>
      <c r="I10" s="83"/>
      <c r="J10" s="85"/>
      <c r="K10" s="85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Q3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15" width="7.75390625" style="38" customWidth="1"/>
    <col min="16" max="16" width="9.125" style="38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ПФО"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</row>
    <row r="3" spans="2:7" ht="15.75" thickBot="1">
      <c r="B3" s="43" t="s">
        <v>11</v>
      </c>
      <c r="G3" s="44"/>
    </row>
    <row r="4" spans="2:16" s="37" customFormat="1" ht="12.75">
      <c r="B4" s="45" t="s">
        <v>114</v>
      </c>
      <c r="G4" s="46"/>
      <c r="H4" s="47" t="s">
        <v>20</v>
      </c>
      <c r="I4" s="48">
        <v>180</v>
      </c>
      <c r="J4" s="48" t="s">
        <v>21</v>
      </c>
      <c r="K4" s="49">
        <v>52</v>
      </c>
      <c r="L4" s="47" t="s">
        <v>20</v>
      </c>
      <c r="M4" s="48">
        <v>158</v>
      </c>
      <c r="N4" s="48" t="s">
        <v>21</v>
      </c>
      <c r="O4" s="49">
        <v>43</v>
      </c>
      <c r="P4" s="50"/>
    </row>
    <row r="5" spans="7:16" s="37" customFormat="1" ht="13.5" thickBot="1">
      <c r="G5" s="44"/>
      <c r="H5" s="51" t="s">
        <v>22</v>
      </c>
      <c r="I5" s="52">
        <v>3.5</v>
      </c>
      <c r="J5" s="52" t="s">
        <v>23</v>
      </c>
      <c r="K5" s="53">
        <v>78</v>
      </c>
      <c r="L5" s="51" t="s">
        <v>22</v>
      </c>
      <c r="M5" s="54">
        <v>3.7</v>
      </c>
      <c r="N5" s="52" t="s">
        <v>23</v>
      </c>
      <c r="O5" s="55">
        <v>65</v>
      </c>
      <c r="P5" s="50"/>
    </row>
    <row r="6" spans="2:17" ht="13.5" customHeight="1">
      <c r="B6" s="144" t="s">
        <v>24</v>
      </c>
      <c r="C6" s="146" t="s">
        <v>45</v>
      </c>
      <c r="D6" s="148" t="s">
        <v>46</v>
      </c>
      <c r="E6" s="148" t="s">
        <v>47</v>
      </c>
      <c r="F6" s="146" t="s">
        <v>25</v>
      </c>
      <c r="G6" s="150" t="s">
        <v>27</v>
      </c>
      <c r="H6" s="152" t="s">
        <v>28</v>
      </c>
      <c r="I6" s="153"/>
      <c r="J6" s="153"/>
      <c r="K6" s="154"/>
      <c r="L6" s="155" t="s">
        <v>29</v>
      </c>
      <c r="M6" s="153"/>
      <c r="N6" s="153"/>
      <c r="O6" s="156"/>
      <c r="P6" s="138" t="s">
        <v>30</v>
      </c>
      <c r="Q6" s="142" t="s">
        <v>32</v>
      </c>
    </row>
    <row r="7" spans="2:17" ht="34.5" thickBot="1">
      <c r="B7" s="145"/>
      <c r="C7" s="147"/>
      <c r="D7" s="159"/>
      <c r="E7" s="159"/>
      <c r="F7" s="147"/>
      <c r="G7" s="151"/>
      <c r="H7" s="56" t="s">
        <v>33</v>
      </c>
      <c r="I7" s="57" t="s">
        <v>34</v>
      </c>
      <c r="J7" s="57" t="s">
        <v>35</v>
      </c>
      <c r="K7" s="58" t="s">
        <v>36</v>
      </c>
      <c r="L7" s="59" t="s">
        <v>33</v>
      </c>
      <c r="M7" s="57" t="s">
        <v>34</v>
      </c>
      <c r="N7" s="57" t="s">
        <v>35</v>
      </c>
      <c r="O7" s="60" t="s">
        <v>36</v>
      </c>
      <c r="P7" s="139"/>
      <c r="Q7" s="143"/>
    </row>
    <row r="8" spans="2:17" ht="12.75">
      <c r="B8" s="61">
        <v>9004</v>
      </c>
      <c r="C8" s="62" t="s">
        <v>115</v>
      </c>
      <c r="D8" s="91">
        <v>1</v>
      </c>
      <c r="E8" s="91">
        <v>4003</v>
      </c>
      <c r="F8" s="62" t="s">
        <v>79</v>
      </c>
      <c r="G8" s="63" t="s">
        <v>90</v>
      </c>
      <c r="H8" s="64">
        <v>0</v>
      </c>
      <c r="I8" s="65">
        <v>46.16</v>
      </c>
      <c r="J8" s="66">
        <f aca="true" t="shared" si="0" ref="J8:J37">IF(OR(I8="снят",I8="н/я",I8&gt;K$5),120,IF(I8&gt;K$4,I8-K$4,0))</f>
        <v>0</v>
      </c>
      <c r="K8" s="67">
        <f aca="true" t="shared" si="1" ref="K8:K37">IF(J8=120,120,H8+J8)</f>
        <v>0</v>
      </c>
      <c r="L8" s="68">
        <v>0</v>
      </c>
      <c r="M8" s="92">
        <v>33.66</v>
      </c>
      <c r="N8" s="69">
        <f aca="true" t="shared" si="2" ref="N8:N37">IF(OR(M8="снят",M8="н/я",M8&gt;O$5),100,IF(M8&gt;O$4,M8-O$4,0))</f>
        <v>0</v>
      </c>
      <c r="O8" s="70">
        <f aca="true" t="shared" si="3" ref="O8:O37">IF(N8=100,100,L8+N8)</f>
        <v>0</v>
      </c>
      <c r="P8" s="71">
        <f>SUM(K8:K10,O8:O10)</f>
        <v>0</v>
      </c>
      <c r="Q8" s="73">
        <v>1</v>
      </c>
    </row>
    <row r="9" spans="2:17" ht="12.75">
      <c r="B9" s="61"/>
      <c r="C9" s="62"/>
      <c r="D9" s="91">
        <v>2</v>
      </c>
      <c r="E9" s="91">
        <v>4007</v>
      </c>
      <c r="F9" s="62" t="s">
        <v>83</v>
      </c>
      <c r="G9" s="63" t="s">
        <v>91</v>
      </c>
      <c r="H9" s="74">
        <v>0</v>
      </c>
      <c r="I9" s="75">
        <v>51.27</v>
      </c>
      <c r="J9" s="69">
        <f t="shared" si="0"/>
        <v>0</v>
      </c>
      <c r="K9" s="70">
        <f t="shared" si="1"/>
        <v>0</v>
      </c>
      <c r="L9" s="76">
        <v>0</v>
      </c>
      <c r="M9" s="69">
        <v>37.39</v>
      </c>
      <c r="N9" s="69">
        <f t="shared" si="2"/>
        <v>0</v>
      </c>
      <c r="O9" s="70">
        <f t="shared" si="3"/>
        <v>0</v>
      </c>
      <c r="P9" s="93"/>
      <c r="Q9" s="94"/>
    </row>
    <row r="10" spans="2:17" ht="12.75">
      <c r="B10" s="95"/>
      <c r="C10" s="96"/>
      <c r="D10" s="97">
        <v>3</v>
      </c>
      <c r="E10" s="97">
        <v>5501</v>
      </c>
      <c r="F10" s="96" t="s">
        <v>79</v>
      </c>
      <c r="G10" s="98" t="s">
        <v>80</v>
      </c>
      <c r="H10" s="99">
        <v>0</v>
      </c>
      <c r="I10" s="100">
        <v>49.52</v>
      </c>
      <c r="J10" s="101">
        <f t="shared" si="0"/>
        <v>0</v>
      </c>
      <c r="K10" s="102">
        <f t="shared" si="1"/>
        <v>0</v>
      </c>
      <c r="L10" s="103">
        <v>0</v>
      </c>
      <c r="M10" s="101">
        <v>36.69</v>
      </c>
      <c r="N10" s="66">
        <f t="shared" si="2"/>
        <v>0</v>
      </c>
      <c r="O10" s="67">
        <f t="shared" si="3"/>
        <v>0</v>
      </c>
      <c r="P10" s="104"/>
      <c r="Q10" s="105"/>
    </row>
    <row r="11" spans="2:17" ht="12.75">
      <c r="B11" s="106">
        <v>9010</v>
      </c>
      <c r="C11" s="107" t="s">
        <v>116</v>
      </c>
      <c r="D11" s="108">
        <v>1</v>
      </c>
      <c r="E11" s="108">
        <v>6510</v>
      </c>
      <c r="F11" s="107" t="s">
        <v>58</v>
      </c>
      <c r="G11" s="109" t="s">
        <v>59</v>
      </c>
      <c r="H11" s="110">
        <v>0</v>
      </c>
      <c r="I11" s="111" t="s">
        <v>60</v>
      </c>
      <c r="J11" s="112">
        <f t="shared" si="0"/>
        <v>120</v>
      </c>
      <c r="K11" s="113">
        <f t="shared" si="1"/>
        <v>120</v>
      </c>
      <c r="L11" s="114">
        <v>0</v>
      </c>
      <c r="M11" s="112">
        <v>41.55</v>
      </c>
      <c r="N11" s="112">
        <f t="shared" si="2"/>
        <v>0</v>
      </c>
      <c r="O11" s="113">
        <f t="shared" si="3"/>
        <v>0</v>
      </c>
      <c r="P11" s="115">
        <f>SUM(K11:K13,O11:O13)</f>
        <v>166.85000000000002</v>
      </c>
      <c r="Q11" s="116">
        <f>Q8+1</f>
        <v>2</v>
      </c>
    </row>
    <row r="12" spans="2:17" ht="12.75">
      <c r="B12" s="61"/>
      <c r="C12" s="62"/>
      <c r="D12" s="91">
        <v>2</v>
      </c>
      <c r="E12" s="91">
        <v>6509</v>
      </c>
      <c r="F12" s="62" t="s">
        <v>56</v>
      </c>
      <c r="G12" s="63" t="s">
        <v>57</v>
      </c>
      <c r="H12" s="117">
        <v>0</v>
      </c>
      <c r="I12" s="118">
        <v>59.99</v>
      </c>
      <c r="J12" s="119">
        <f t="shared" si="0"/>
        <v>7.990000000000002</v>
      </c>
      <c r="K12" s="120">
        <f t="shared" si="1"/>
        <v>7.990000000000002</v>
      </c>
      <c r="L12" s="121">
        <v>0</v>
      </c>
      <c r="M12" s="119">
        <v>46.55</v>
      </c>
      <c r="N12" s="69">
        <f t="shared" si="2"/>
        <v>3.549999999999997</v>
      </c>
      <c r="O12" s="70">
        <f t="shared" si="3"/>
        <v>3.549999999999997</v>
      </c>
      <c r="P12" s="93"/>
      <c r="Q12" s="78"/>
    </row>
    <row r="13" spans="2:17" ht="12.75">
      <c r="B13" s="122"/>
      <c r="C13" s="123"/>
      <c r="D13" s="124">
        <v>3</v>
      </c>
      <c r="E13" s="124">
        <v>3003</v>
      </c>
      <c r="F13" s="123" t="s">
        <v>81</v>
      </c>
      <c r="G13" s="125" t="s">
        <v>107</v>
      </c>
      <c r="H13" s="126">
        <v>0</v>
      </c>
      <c r="I13" s="127">
        <v>75.98</v>
      </c>
      <c r="J13" s="128">
        <f t="shared" si="0"/>
        <v>23.980000000000004</v>
      </c>
      <c r="K13" s="129">
        <f t="shared" si="1"/>
        <v>23.980000000000004</v>
      </c>
      <c r="L13" s="130">
        <v>0</v>
      </c>
      <c r="M13" s="128">
        <v>54.33</v>
      </c>
      <c r="N13" s="131">
        <f t="shared" si="2"/>
        <v>11.329999999999998</v>
      </c>
      <c r="O13" s="132">
        <f t="shared" si="3"/>
        <v>11.329999999999998</v>
      </c>
      <c r="P13" s="133"/>
      <c r="Q13" s="134"/>
    </row>
    <row r="14" spans="2:17" ht="12.75">
      <c r="B14" s="61">
        <v>9009</v>
      </c>
      <c r="C14" s="62" t="s">
        <v>117</v>
      </c>
      <c r="D14" s="91">
        <v>1</v>
      </c>
      <c r="E14" s="91">
        <v>5502</v>
      </c>
      <c r="F14" s="62" t="s">
        <v>81</v>
      </c>
      <c r="G14" s="63" t="s">
        <v>82</v>
      </c>
      <c r="H14" s="117">
        <v>10</v>
      </c>
      <c r="I14" s="118">
        <v>78.65</v>
      </c>
      <c r="J14" s="119">
        <f t="shared" si="0"/>
        <v>120</v>
      </c>
      <c r="K14" s="120">
        <f t="shared" si="1"/>
        <v>120</v>
      </c>
      <c r="L14" s="121">
        <v>10</v>
      </c>
      <c r="M14" s="119">
        <v>46.58</v>
      </c>
      <c r="N14" s="119">
        <f t="shared" si="2"/>
        <v>3.5799999999999983</v>
      </c>
      <c r="O14" s="120">
        <f t="shared" si="3"/>
        <v>13.579999999999998</v>
      </c>
      <c r="P14" s="93">
        <f>SUM(K14:K16,O14:O16)</f>
        <v>259.68</v>
      </c>
      <c r="Q14" s="94">
        <f>Q11+1</f>
        <v>3</v>
      </c>
    </row>
    <row r="15" spans="2:17" ht="12.75">
      <c r="B15" s="61"/>
      <c r="C15" s="62"/>
      <c r="D15" s="91">
        <v>2</v>
      </c>
      <c r="E15" s="91">
        <v>4002</v>
      </c>
      <c r="F15" s="62" t="s">
        <v>56</v>
      </c>
      <c r="G15" s="63" t="s">
        <v>98</v>
      </c>
      <c r="H15" s="117">
        <v>5</v>
      </c>
      <c r="I15" s="118">
        <v>52.21</v>
      </c>
      <c r="J15" s="119">
        <f t="shared" si="0"/>
        <v>0.21000000000000085</v>
      </c>
      <c r="K15" s="120">
        <f t="shared" si="1"/>
        <v>5.210000000000001</v>
      </c>
      <c r="L15" s="121">
        <v>0</v>
      </c>
      <c r="M15" s="119" t="s">
        <v>60</v>
      </c>
      <c r="N15" s="69">
        <f t="shared" si="2"/>
        <v>100</v>
      </c>
      <c r="O15" s="70">
        <f t="shared" si="3"/>
        <v>100</v>
      </c>
      <c r="P15" s="93"/>
      <c r="Q15" s="78"/>
    </row>
    <row r="16" spans="2:17" ht="12.75">
      <c r="B16" s="95"/>
      <c r="C16" s="96"/>
      <c r="D16" s="97">
        <v>3</v>
      </c>
      <c r="E16" s="97">
        <v>4005</v>
      </c>
      <c r="F16" s="96" t="s">
        <v>92</v>
      </c>
      <c r="G16" s="98" t="s">
        <v>93</v>
      </c>
      <c r="H16" s="99">
        <v>5</v>
      </c>
      <c r="I16" s="100">
        <v>65.16</v>
      </c>
      <c r="J16" s="101">
        <f t="shared" si="0"/>
        <v>13.159999999999997</v>
      </c>
      <c r="K16" s="102">
        <f t="shared" si="1"/>
        <v>18.159999999999997</v>
      </c>
      <c r="L16" s="103">
        <v>0</v>
      </c>
      <c r="M16" s="101">
        <v>45.73</v>
      </c>
      <c r="N16" s="66">
        <f t="shared" si="2"/>
        <v>2.729999999999997</v>
      </c>
      <c r="O16" s="67">
        <f t="shared" si="3"/>
        <v>2.729999999999997</v>
      </c>
      <c r="P16" s="104"/>
      <c r="Q16" s="135"/>
    </row>
    <row r="17" spans="2:17" ht="12.75">
      <c r="B17" s="106">
        <v>9002</v>
      </c>
      <c r="C17" s="107" t="s">
        <v>118</v>
      </c>
      <c r="D17" s="108">
        <v>1</v>
      </c>
      <c r="E17" s="108">
        <v>6501</v>
      </c>
      <c r="F17" s="107" t="s">
        <v>69</v>
      </c>
      <c r="G17" s="109" t="s">
        <v>70</v>
      </c>
      <c r="H17" s="110">
        <v>0</v>
      </c>
      <c r="I17" s="111" t="s">
        <v>60</v>
      </c>
      <c r="J17" s="112">
        <f t="shared" si="0"/>
        <v>120</v>
      </c>
      <c r="K17" s="113">
        <f t="shared" si="1"/>
        <v>120</v>
      </c>
      <c r="L17" s="114">
        <v>0</v>
      </c>
      <c r="M17" s="112" t="s">
        <v>60</v>
      </c>
      <c r="N17" s="112">
        <f t="shared" si="2"/>
        <v>100</v>
      </c>
      <c r="O17" s="113">
        <f t="shared" si="3"/>
        <v>100</v>
      </c>
      <c r="P17" s="115">
        <f>SUM(K17:K19,O17:O19)</f>
        <v>361.55</v>
      </c>
      <c r="Q17" s="116">
        <f>Q14+1</f>
        <v>4</v>
      </c>
    </row>
    <row r="18" spans="2:17" ht="12.75">
      <c r="B18" s="61"/>
      <c r="C18" s="62"/>
      <c r="D18" s="91">
        <v>2</v>
      </c>
      <c r="E18" s="91">
        <v>6508</v>
      </c>
      <c r="F18" s="62" t="s">
        <v>65</v>
      </c>
      <c r="G18" s="63" t="s">
        <v>66</v>
      </c>
      <c r="H18" s="117">
        <v>0</v>
      </c>
      <c r="I18" s="118" t="s">
        <v>60</v>
      </c>
      <c r="J18" s="119">
        <f t="shared" si="0"/>
        <v>120</v>
      </c>
      <c r="K18" s="120">
        <f t="shared" si="1"/>
        <v>120</v>
      </c>
      <c r="L18" s="121">
        <v>15</v>
      </c>
      <c r="M18" s="119">
        <v>38.02</v>
      </c>
      <c r="N18" s="69">
        <f t="shared" si="2"/>
        <v>0</v>
      </c>
      <c r="O18" s="70">
        <f t="shared" si="3"/>
        <v>15</v>
      </c>
      <c r="P18" s="93"/>
      <c r="Q18" s="78"/>
    </row>
    <row r="19" spans="2:17" ht="12.75">
      <c r="B19" s="122"/>
      <c r="C19" s="123"/>
      <c r="D19" s="124">
        <v>3</v>
      </c>
      <c r="E19" s="124">
        <v>6507</v>
      </c>
      <c r="F19" s="123" t="s">
        <v>54</v>
      </c>
      <c r="G19" s="125" t="s">
        <v>55</v>
      </c>
      <c r="H19" s="126">
        <v>0</v>
      </c>
      <c r="I19" s="127">
        <v>47.81</v>
      </c>
      <c r="J19" s="128">
        <f t="shared" si="0"/>
        <v>0</v>
      </c>
      <c r="K19" s="129">
        <f t="shared" si="1"/>
        <v>0</v>
      </c>
      <c r="L19" s="130">
        <v>5</v>
      </c>
      <c r="M19" s="128">
        <v>44.55</v>
      </c>
      <c r="N19" s="131">
        <f t="shared" si="2"/>
        <v>1.5499999999999972</v>
      </c>
      <c r="O19" s="132">
        <f t="shared" si="3"/>
        <v>6.549999999999997</v>
      </c>
      <c r="P19" s="133"/>
      <c r="Q19" s="134"/>
    </row>
    <row r="20" spans="2:17" ht="12.75">
      <c r="B20" s="61">
        <v>9005</v>
      </c>
      <c r="C20" s="62" t="s">
        <v>119</v>
      </c>
      <c r="D20" s="91">
        <v>1</v>
      </c>
      <c r="E20" s="91">
        <v>3004</v>
      </c>
      <c r="F20" s="62" t="s">
        <v>58</v>
      </c>
      <c r="G20" s="63" t="s">
        <v>106</v>
      </c>
      <c r="H20" s="117">
        <v>10</v>
      </c>
      <c r="I20" s="118">
        <v>67.48</v>
      </c>
      <c r="J20" s="119">
        <f t="shared" si="0"/>
        <v>15.480000000000004</v>
      </c>
      <c r="K20" s="120">
        <f t="shared" si="1"/>
        <v>25.480000000000004</v>
      </c>
      <c r="L20" s="121">
        <v>5</v>
      </c>
      <c r="M20" s="119">
        <v>46.52</v>
      </c>
      <c r="N20" s="119">
        <f t="shared" si="2"/>
        <v>3.520000000000003</v>
      </c>
      <c r="O20" s="120">
        <f t="shared" si="3"/>
        <v>8.520000000000003</v>
      </c>
      <c r="P20" s="93">
        <f>SUM(K20:K22,O20:O22)</f>
        <v>362.6700000000001</v>
      </c>
      <c r="Q20" s="94">
        <f>Q17+1</f>
        <v>5</v>
      </c>
    </row>
    <row r="21" spans="2:17" ht="12.75">
      <c r="B21" s="61"/>
      <c r="C21" s="62"/>
      <c r="D21" s="91">
        <v>2</v>
      </c>
      <c r="E21" s="91">
        <v>5503</v>
      </c>
      <c r="F21" s="62" t="s">
        <v>83</v>
      </c>
      <c r="G21" s="63" t="s">
        <v>84</v>
      </c>
      <c r="H21" s="117">
        <v>0</v>
      </c>
      <c r="I21" s="118" t="s">
        <v>60</v>
      </c>
      <c r="J21" s="119">
        <f t="shared" si="0"/>
        <v>120</v>
      </c>
      <c r="K21" s="120">
        <f t="shared" si="1"/>
        <v>120</v>
      </c>
      <c r="L21" s="121">
        <v>0</v>
      </c>
      <c r="M21" s="119" t="s">
        <v>60</v>
      </c>
      <c r="N21" s="69">
        <f t="shared" si="2"/>
        <v>100</v>
      </c>
      <c r="O21" s="70">
        <f t="shared" si="3"/>
        <v>100</v>
      </c>
      <c r="P21" s="93"/>
      <c r="Q21" s="78"/>
    </row>
    <row r="22" spans="2:17" ht="12.75">
      <c r="B22" s="95"/>
      <c r="C22" s="96"/>
      <c r="D22" s="97">
        <v>3</v>
      </c>
      <c r="E22" s="97">
        <v>6505</v>
      </c>
      <c r="F22" s="96" t="s">
        <v>63</v>
      </c>
      <c r="G22" s="98" t="s">
        <v>64</v>
      </c>
      <c r="H22" s="99">
        <v>0</v>
      </c>
      <c r="I22" s="100">
        <v>60.67</v>
      </c>
      <c r="J22" s="101">
        <f t="shared" si="0"/>
        <v>8.670000000000002</v>
      </c>
      <c r="K22" s="102">
        <f t="shared" si="1"/>
        <v>8.670000000000002</v>
      </c>
      <c r="L22" s="103">
        <v>0</v>
      </c>
      <c r="M22" s="101" t="s">
        <v>60</v>
      </c>
      <c r="N22" s="66">
        <f t="shared" si="2"/>
        <v>100</v>
      </c>
      <c r="O22" s="67">
        <f t="shared" si="3"/>
        <v>100</v>
      </c>
      <c r="P22" s="104"/>
      <c r="Q22" s="135"/>
    </row>
    <row r="23" spans="2:17" ht="12.75">
      <c r="B23" s="106">
        <v>9003</v>
      </c>
      <c r="C23" s="107" t="s">
        <v>120</v>
      </c>
      <c r="D23" s="108">
        <v>1</v>
      </c>
      <c r="E23" s="108">
        <v>4001</v>
      </c>
      <c r="F23" s="107" t="s">
        <v>94</v>
      </c>
      <c r="G23" s="109" t="s">
        <v>95</v>
      </c>
      <c r="H23" s="110">
        <v>0</v>
      </c>
      <c r="I23" s="111" t="s">
        <v>60</v>
      </c>
      <c r="J23" s="112">
        <f t="shared" si="0"/>
        <v>120</v>
      </c>
      <c r="K23" s="113">
        <f t="shared" si="1"/>
        <v>120</v>
      </c>
      <c r="L23" s="114">
        <v>0</v>
      </c>
      <c r="M23" s="112">
        <v>37.39</v>
      </c>
      <c r="N23" s="112">
        <f t="shared" si="2"/>
        <v>0</v>
      </c>
      <c r="O23" s="113">
        <f t="shared" si="3"/>
        <v>0</v>
      </c>
      <c r="P23" s="115">
        <f>SUM(K23:K25,O23:O25)</f>
        <v>460</v>
      </c>
      <c r="Q23" s="116">
        <f>Q20+1</f>
        <v>6</v>
      </c>
    </row>
    <row r="24" spans="2:17" ht="12.75">
      <c r="B24" s="61"/>
      <c r="C24" s="62"/>
      <c r="D24" s="91">
        <v>2</v>
      </c>
      <c r="E24" s="91">
        <v>4004</v>
      </c>
      <c r="F24" s="62" t="s">
        <v>99</v>
      </c>
      <c r="G24" s="63" t="s">
        <v>100</v>
      </c>
      <c r="H24" s="117">
        <v>0</v>
      </c>
      <c r="I24" s="118" t="s">
        <v>73</v>
      </c>
      <c r="J24" s="119">
        <f t="shared" si="0"/>
        <v>120</v>
      </c>
      <c r="K24" s="120">
        <f t="shared" si="1"/>
        <v>120</v>
      </c>
      <c r="L24" s="121">
        <v>0</v>
      </c>
      <c r="M24" s="119" t="s">
        <v>73</v>
      </c>
      <c r="N24" s="69">
        <f t="shared" si="2"/>
        <v>100</v>
      </c>
      <c r="O24" s="70">
        <f t="shared" si="3"/>
        <v>100</v>
      </c>
      <c r="P24" s="93"/>
      <c r="Q24" s="78"/>
    </row>
    <row r="25" spans="2:17" ht="12.75">
      <c r="B25" s="122"/>
      <c r="C25" s="123"/>
      <c r="D25" s="124">
        <v>3</v>
      </c>
      <c r="E25" s="124">
        <v>4008</v>
      </c>
      <c r="F25" s="123" t="s">
        <v>94</v>
      </c>
      <c r="G25" s="125" t="s">
        <v>97</v>
      </c>
      <c r="H25" s="126">
        <v>0</v>
      </c>
      <c r="I25" s="127" t="s">
        <v>60</v>
      </c>
      <c r="J25" s="128">
        <f t="shared" si="0"/>
        <v>120</v>
      </c>
      <c r="K25" s="129">
        <f t="shared" si="1"/>
        <v>120</v>
      </c>
      <c r="L25" s="130">
        <v>0</v>
      </c>
      <c r="M25" s="128">
        <v>41.03</v>
      </c>
      <c r="N25" s="131">
        <f t="shared" si="2"/>
        <v>0</v>
      </c>
      <c r="O25" s="132">
        <f t="shared" si="3"/>
        <v>0</v>
      </c>
      <c r="P25" s="133"/>
      <c r="Q25" s="134"/>
    </row>
    <row r="26" spans="2:17" ht="12.75">
      <c r="B26" s="61">
        <v>9001</v>
      </c>
      <c r="C26" s="62" t="s">
        <v>121</v>
      </c>
      <c r="D26" s="91">
        <v>1</v>
      </c>
      <c r="E26" s="91">
        <v>6503</v>
      </c>
      <c r="F26" s="62" t="s">
        <v>61</v>
      </c>
      <c r="G26" s="63" t="s">
        <v>62</v>
      </c>
      <c r="H26" s="117">
        <v>0</v>
      </c>
      <c r="I26" s="118" t="s">
        <v>60</v>
      </c>
      <c r="J26" s="119">
        <f t="shared" si="0"/>
        <v>120</v>
      </c>
      <c r="K26" s="120">
        <f t="shared" si="1"/>
        <v>120</v>
      </c>
      <c r="L26" s="121">
        <v>5</v>
      </c>
      <c r="M26" s="119">
        <v>32.34</v>
      </c>
      <c r="N26" s="119">
        <f t="shared" si="2"/>
        <v>0</v>
      </c>
      <c r="O26" s="120">
        <f t="shared" si="3"/>
        <v>5</v>
      </c>
      <c r="P26" s="93">
        <f>SUM(K26:K28,O26:O28)</f>
        <v>465</v>
      </c>
      <c r="Q26" s="94">
        <f>Q23+1</f>
        <v>7</v>
      </c>
    </row>
    <row r="27" spans="2:17" ht="12.75">
      <c r="B27" s="61"/>
      <c r="C27" s="62"/>
      <c r="D27" s="91">
        <v>2</v>
      </c>
      <c r="E27" s="91">
        <v>4009</v>
      </c>
      <c r="F27" s="62" t="s">
        <v>61</v>
      </c>
      <c r="G27" s="63" t="s">
        <v>96</v>
      </c>
      <c r="H27" s="117">
        <v>0</v>
      </c>
      <c r="I27" s="118" t="s">
        <v>60</v>
      </c>
      <c r="J27" s="119">
        <f t="shared" si="0"/>
        <v>120</v>
      </c>
      <c r="K27" s="120">
        <f t="shared" si="1"/>
        <v>120</v>
      </c>
      <c r="L27" s="121">
        <v>0</v>
      </c>
      <c r="M27" s="119">
        <v>40.09</v>
      </c>
      <c r="N27" s="69">
        <f t="shared" si="2"/>
        <v>0</v>
      </c>
      <c r="O27" s="70">
        <f t="shared" si="3"/>
        <v>0</v>
      </c>
      <c r="P27" s="93"/>
      <c r="Q27" s="78"/>
    </row>
    <row r="28" spans="2:17" ht="12.75">
      <c r="B28" s="95"/>
      <c r="C28" s="96"/>
      <c r="D28" s="97">
        <v>3</v>
      </c>
      <c r="E28" s="97">
        <v>3005</v>
      </c>
      <c r="F28" s="96" t="s">
        <v>61</v>
      </c>
      <c r="G28" s="98" t="s">
        <v>110</v>
      </c>
      <c r="H28" s="99">
        <v>0</v>
      </c>
      <c r="I28" s="100" t="s">
        <v>60</v>
      </c>
      <c r="J28" s="101">
        <f t="shared" si="0"/>
        <v>120</v>
      </c>
      <c r="K28" s="102">
        <f t="shared" si="1"/>
        <v>120</v>
      </c>
      <c r="L28" s="103">
        <v>0</v>
      </c>
      <c r="M28" s="101" t="s">
        <v>60</v>
      </c>
      <c r="N28" s="66">
        <f t="shared" si="2"/>
        <v>100</v>
      </c>
      <c r="O28" s="67">
        <f t="shared" si="3"/>
        <v>100</v>
      </c>
      <c r="P28" s="104"/>
      <c r="Q28" s="135"/>
    </row>
    <row r="29" spans="2:17" ht="12.75">
      <c r="B29" s="106">
        <v>9006</v>
      </c>
      <c r="C29" s="107" t="s">
        <v>122</v>
      </c>
      <c r="D29" s="108">
        <v>1</v>
      </c>
      <c r="E29" s="108">
        <v>3001</v>
      </c>
      <c r="F29" s="107" t="s">
        <v>92</v>
      </c>
      <c r="G29" s="109" t="s">
        <v>109</v>
      </c>
      <c r="H29" s="110">
        <v>0</v>
      </c>
      <c r="I29" s="111" t="s">
        <v>60</v>
      </c>
      <c r="J29" s="112">
        <f t="shared" si="0"/>
        <v>120</v>
      </c>
      <c r="K29" s="113">
        <f t="shared" si="1"/>
        <v>120</v>
      </c>
      <c r="L29" s="114">
        <v>0</v>
      </c>
      <c r="M29" s="112" t="s">
        <v>60</v>
      </c>
      <c r="N29" s="112">
        <f t="shared" si="2"/>
        <v>100</v>
      </c>
      <c r="O29" s="113">
        <f t="shared" si="3"/>
        <v>100</v>
      </c>
      <c r="P29" s="115">
        <f>SUM(K29:K31,O29:O31)</f>
        <v>568.9</v>
      </c>
      <c r="Q29" s="116">
        <f>Q26+1</f>
        <v>8</v>
      </c>
    </row>
    <row r="30" spans="2:17" ht="12.75">
      <c r="B30" s="61"/>
      <c r="C30" s="62"/>
      <c r="D30" s="91">
        <v>2</v>
      </c>
      <c r="E30" s="91">
        <v>3002</v>
      </c>
      <c r="F30" s="62" t="s">
        <v>58</v>
      </c>
      <c r="G30" s="63" t="s">
        <v>108</v>
      </c>
      <c r="H30" s="117">
        <v>0</v>
      </c>
      <c r="I30" s="118" t="s">
        <v>60</v>
      </c>
      <c r="J30" s="119">
        <f t="shared" si="0"/>
        <v>120</v>
      </c>
      <c r="K30" s="120">
        <f t="shared" si="1"/>
        <v>120</v>
      </c>
      <c r="L30" s="121">
        <v>0</v>
      </c>
      <c r="M30" s="119">
        <v>51.9</v>
      </c>
      <c r="N30" s="69">
        <f t="shared" si="2"/>
        <v>8.899999999999999</v>
      </c>
      <c r="O30" s="70">
        <f t="shared" si="3"/>
        <v>8.899999999999999</v>
      </c>
      <c r="P30" s="93"/>
      <c r="Q30" s="78"/>
    </row>
    <row r="31" spans="2:17" ht="12.75">
      <c r="B31" s="122"/>
      <c r="C31" s="123"/>
      <c r="D31" s="124">
        <v>3</v>
      </c>
      <c r="E31" s="124">
        <v>3007</v>
      </c>
      <c r="F31" s="123" t="s">
        <v>112</v>
      </c>
      <c r="G31" s="125" t="s">
        <v>113</v>
      </c>
      <c r="H31" s="126">
        <v>0</v>
      </c>
      <c r="I31" s="127" t="s">
        <v>60</v>
      </c>
      <c r="J31" s="128">
        <f t="shared" si="0"/>
        <v>120</v>
      </c>
      <c r="K31" s="129">
        <f t="shared" si="1"/>
        <v>120</v>
      </c>
      <c r="L31" s="130">
        <v>0</v>
      </c>
      <c r="M31" s="128" t="s">
        <v>60</v>
      </c>
      <c r="N31" s="131">
        <f t="shared" si="2"/>
        <v>100</v>
      </c>
      <c r="O31" s="132">
        <f t="shared" si="3"/>
        <v>100</v>
      </c>
      <c r="P31" s="133"/>
      <c r="Q31" s="134"/>
    </row>
    <row r="32" spans="2:17" ht="12.75">
      <c r="B32" s="61">
        <v>9007</v>
      </c>
      <c r="C32" s="62" t="s">
        <v>123</v>
      </c>
      <c r="D32" s="91">
        <v>1</v>
      </c>
      <c r="E32" s="91">
        <v>4006</v>
      </c>
      <c r="F32" s="62" t="s">
        <v>101</v>
      </c>
      <c r="G32" s="63" t="s">
        <v>102</v>
      </c>
      <c r="H32" s="117">
        <v>0</v>
      </c>
      <c r="I32" s="118" t="s">
        <v>60</v>
      </c>
      <c r="J32" s="119">
        <f t="shared" si="0"/>
        <v>120</v>
      </c>
      <c r="K32" s="120">
        <f t="shared" si="1"/>
        <v>120</v>
      </c>
      <c r="L32" s="121">
        <v>0</v>
      </c>
      <c r="M32" s="119" t="s">
        <v>60</v>
      </c>
      <c r="N32" s="119">
        <f t="shared" si="2"/>
        <v>100</v>
      </c>
      <c r="O32" s="120">
        <f t="shared" si="3"/>
        <v>100</v>
      </c>
      <c r="P32" s="93">
        <f>SUM(K32:K34,O32:O34)</f>
        <v>589.52</v>
      </c>
      <c r="Q32" s="94">
        <f>Q29+1</f>
        <v>9</v>
      </c>
    </row>
    <row r="33" spans="2:17" ht="12.75">
      <c r="B33" s="61"/>
      <c r="C33" s="62"/>
      <c r="D33" s="91">
        <v>2</v>
      </c>
      <c r="E33" s="91">
        <v>6506</v>
      </c>
      <c r="F33" s="62" t="s">
        <v>67</v>
      </c>
      <c r="G33" s="63" t="s">
        <v>68</v>
      </c>
      <c r="H33" s="117">
        <v>0</v>
      </c>
      <c r="I33" s="118" t="s">
        <v>60</v>
      </c>
      <c r="J33" s="119">
        <f t="shared" si="0"/>
        <v>120</v>
      </c>
      <c r="K33" s="120">
        <f t="shared" si="1"/>
        <v>120</v>
      </c>
      <c r="L33" s="121">
        <v>10</v>
      </c>
      <c r="M33" s="119">
        <v>62.52</v>
      </c>
      <c r="N33" s="69">
        <f t="shared" si="2"/>
        <v>19.520000000000003</v>
      </c>
      <c r="O33" s="70">
        <f t="shared" si="3"/>
        <v>29.520000000000003</v>
      </c>
      <c r="P33" s="93"/>
      <c r="Q33" s="78"/>
    </row>
    <row r="34" spans="2:17" ht="12.75">
      <c r="B34" s="95"/>
      <c r="C34" s="96"/>
      <c r="D34" s="97">
        <v>3</v>
      </c>
      <c r="E34" s="97">
        <v>6511</v>
      </c>
      <c r="F34" s="96" t="s">
        <v>76</v>
      </c>
      <c r="G34" s="98" t="s">
        <v>77</v>
      </c>
      <c r="H34" s="99">
        <v>0</v>
      </c>
      <c r="I34" s="100" t="s">
        <v>73</v>
      </c>
      <c r="J34" s="101">
        <f t="shared" si="0"/>
        <v>120</v>
      </c>
      <c r="K34" s="102">
        <f t="shared" si="1"/>
        <v>120</v>
      </c>
      <c r="L34" s="103">
        <v>0</v>
      </c>
      <c r="M34" s="101" t="s">
        <v>73</v>
      </c>
      <c r="N34" s="66">
        <f t="shared" si="2"/>
        <v>100</v>
      </c>
      <c r="O34" s="67">
        <f t="shared" si="3"/>
        <v>100</v>
      </c>
      <c r="P34" s="104"/>
      <c r="Q34" s="135"/>
    </row>
    <row r="35" spans="2:17" ht="12.75">
      <c r="B35" s="106">
        <v>9008</v>
      </c>
      <c r="C35" s="107" t="s">
        <v>124</v>
      </c>
      <c r="D35" s="108">
        <v>1</v>
      </c>
      <c r="E35" s="108">
        <v>3006</v>
      </c>
      <c r="F35" s="107" t="s">
        <v>92</v>
      </c>
      <c r="G35" s="109" t="s">
        <v>111</v>
      </c>
      <c r="H35" s="110">
        <v>0</v>
      </c>
      <c r="I35" s="111" t="s">
        <v>73</v>
      </c>
      <c r="J35" s="112">
        <f t="shared" si="0"/>
        <v>120</v>
      </c>
      <c r="K35" s="113">
        <f t="shared" si="1"/>
        <v>120</v>
      </c>
      <c r="L35" s="114">
        <v>0</v>
      </c>
      <c r="M35" s="112" t="s">
        <v>73</v>
      </c>
      <c r="N35" s="112">
        <f t="shared" si="2"/>
        <v>100</v>
      </c>
      <c r="O35" s="113">
        <f t="shared" si="3"/>
        <v>100</v>
      </c>
      <c r="P35" s="115">
        <f>SUM(K35:K37,O35:O37)</f>
        <v>660</v>
      </c>
      <c r="Q35" s="116">
        <f>Q32+1</f>
        <v>10</v>
      </c>
    </row>
    <row r="36" spans="2:17" ht="12.75">
      <c r="B36" s="61"/>
      <c r="C36" s="62"/>
      <c r="D36" s="91">
        <v>2</v>
      </c>
      <c r="E36" s="91">
        <v>6504</v>
      </c>
      <c r="F36" s="62" t="s">
        <v>74</v>
      </c>
      <c r="G36" s="63" t="s">
        <v>75</v>
      </c>
      <c r="H36" s="117">
        <v>0</v>
      </c>
      <c r="I36" s="118" t="s">
        <v>73</v>
      </c>
      <c r="J36" s="119">
        <f t="shared" si="0"/>
        <v>120</v>
      </c>
      <c r="K36" s="120">
        <f t="shared" si="1"/>
        <v>120</v>
      </c>
      <c r="L36" s="121">
        <v>0</v>
      </c>
      <c r="M36" s="119" t="s">
        <v>73</v>
      </c>
      <c r="N36" s="69">
        <f t="shared" si="2"/>
        <v>100</v>
      </c>
      <c r="O36" s="70">
        <f t="shared" si="3"/>
        <v>100</v>
      </c>
      <c r="P36" s="93"/>
      <c r="Q36" s="78"/>
    </row>
    <row r="37" spans="2:17" ht="12.75">
      <c r="B37" s="122"/>
      <c r="C37" s="123"/>
      <c r="D37" s="124">
        <v>3</v>
      </c>
      <c r="E37" s="124">
        <v>6502</v>
      </c>
      <c r="F37" s="123" t="s">
        <v>71</v>
      </c>
      <c r="G37" s="125" t="s">
        <v>72</v>
      </c>
      <c r="H37" s="126">
        <v>0</v>
      </c>
      <c r="I37" s="127" t="s">
        <v>73</v>
      </c>
      <c r="J37" s="128">
        <f t="shared" si="0"/>
        <v>120</v>
      </c>
      <c r="K37" s="129">
        <f t="shared" si="1"/>
        <v>120</v>
      </c>
      <c r="L37" s="130">
        <v>0</v>
      </c>
      <c r="M37" s="128" t="s">
        <v>73</v>
      </c>
      <c r="N37" s="131">
        <f t="shared" si="2"/>
        <v>100</v>
      </c>
      <c r="O37" s="132">
        <f t="shared" si="3"/>
        <v>100</v>
      </c>
      <c r="P37" s="133"/>
      <c r="Q37" s="134"/>
    </row>
    <row r="38" spans="2:17" ht="13.5" thickBot="1">
      <c r="B38" s="79"/>
      <c r="C38" s="80"/>
      <c r="D38" s="80"/>
      <c r="E38" s="80"/>
      <c r="F38" s="80"/>
      <c r="G38" s="81"/>
      <c r="H38" s="82"/>
      <c r="I38" s="80"/>
      <c r="J38" s="80"/>
      <c r="K38" s="83"/>
      <c r="L38" s="82"/>
      <c r="M38" s="80"/>
      <c r="N38" s="80"/>
      <c r="O38" s="83"/>
      <c r="P38" s="84"/>
      <c r="Q38" s="85"/>
    </row>
  </sheetData>
  <sheetProtection/>
  <mergeCells count="10">
    <mergeCell ref="F6:F7"/>
    <mergeCell ref="G6:G7"/>
    <mergeCell ref="B6:B7"/>
    <mergeCell ref="C6:C7"/>
    <mergeCell ref="D6:D7"/>
    <mergeCell ref="E6:E7"/>
    <mergeCell ref="H6:K6"/>
    <mergeCell ref="L6:O6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1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19</v>
      </c>
      <c r="E3" s="44"/>
    </row>
    <row r="4" spans="2:15" s="37" customFormat="1" ht="12.75">
      <c r="B4" s="45" t="s">
        <v>53</v>
      </c>
      <c r="E4" s="46"/>
      <c r="F4" s="47" t="s">
        <v>20</v>
      </c>
      <c r="G4" s="48">
        <v>180</v>
      </c>
      <c r="H4" s="48" t="s">
        <v>21</v>
      </c>
      <c r="I4" s="49">
        <v>52</v>
      </c>
      <c r="J4" s="47" t="s">
        <v>20</v>
      </c>
      <c r="K4" s="48">
        <v>158</v>
      </c>
      <c r="L4" s="48" t="s">
        <v>21</v>
      </c>
      <c r="M4" s="49">
        <v>43</v>
      </c>
      <c r="N4" s="50"/>
      <c r="O4" s="50"/>
    </row>
    <row r="5" spans="5:15" s="37" customFormat="1" ht="13.5" thickBot="1">
      <c r="E5" s="44"/>
      <c r="F5" s="51" t="s">
        <v>22</v>
      </c>
      <c r="G5" s="52">
        <v>3.5</v>
      </c>
      <c r="H5" s="52" t="s">
        <v>23</v>
      </c>
      <c r="I5" s="53">
        <v>78</v>
      </c>
      <c r="J5" s="51" t="s">
        <v>22</v>
      </c>
      <c r="K5" s="54">
        <v>3.7</v>
      </c>
      <c r="L5" s="52" t="s">
        <v>23</v>
      </c>
      <c r="M5" s="55">
        <v>65</v>
      </c>
      <c r="N5" s="50"/>
      <c r="O5" s="50"/>
    </row>
    <row r="6" spans="2:17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4"/>
      <c r="J6" s="155" t="s">
        <v>29</v>
      </c>
      <c r="K6" s="153"/>
      <c r="L6" s="153"/>
      <c r="M6" s="156"/>
      <c r="N6" s="138" t="s">
        <v>30</v>
      </c>
      <c r="O6" s="140" t="s">
        <v>31</v>
      </c>
      <c r="P6" s="142" t="s">
        <v>32</v>
      </c>
      <c r="Q6" s="142" t="s">
        <v>32</v>
      </c>
    </row>
    <row r="7" spans="2:17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59" t="s">
        <v>33</v>
      </c>
      <c r="K7" s="57" t="s">
        <v>34</v>
      </c>
      <c r="L7" s="57" t="s">
        <v>35</v>
      </c>
      <c r="M7" s="60" t="s">
        <v>36</v>
      </c>
      <c r="N7" s="139"/>
      <c r="O7" s="141"/>
      <c r="P7" s="143"/>
      <c r="Q7" s="143"/>
    </row>
    <row r="8" spans="2:17" ht="12.75">
      <c r="B8" s="61">
        <v>6507</v>
      </c>
      <c r="C8" s="62" t="s">
        <v>54</v>
      </c>
      <c r="D8" s="62" t="s">
        <v>49</v>
      </c>
      <c r="E8" s="63" t="s">
        <v>55</v>
      </c>
      <c r="F8" s="64">
        <v>0</v>
      </c>
      <c r="G8" s="65">
        <v>47.81</v>
      </c>
      <c r="H8" s="66">
        <f>IF(OR(G8="снят",G8="н/я",G8&gt;I$5),120,IF(G8&gt;I$4,G8-I$4,0))</f>
        <v>0</v>
      </c>
      <c r="I8" s="67">
        <f>IF(H8=100,100,F8+H8)</f>
        <v>0</v>
      </c>
      <c r="J8" s="68">
        <v>5</v>
      </c>
      <c r="K8" s="65">
        <v>44.55</v>
      </c>
      <c r="L8" s="69">
        <f aca="true" t="shared" si="0" ref="L8:L18">IF(OR(K8="снят",K8="н/я",K8&gt;M$5),100,IF(K8&gt;M$4,K8-M$4,0))</f>
        <v>1.5499999999999972</v>
      </c>
      <c r="M8" s="70">
        <f aca="true" t="shared" si="1" ref="M8:M18">IF(L8=100,100,J8+L8)</f>
        <v>6.549999999999997</v>
      </c>
      <c r="N8" s="71">
        <f aca="true" t="shared" si="2" ref="N8:N18">I8+M8</f>
        <v>6.549999999999997</v>
      </c>
      <c r="O8" s="72">
        <f>IF(OR(G8="снят",G8="н/я",G8&gt;I$5,K8="снят",K8="н/я",K8&gt;M$5,AND(G8=0,K8=0)),"—",G8+K8)</f>
        <v>92.36</v>
      </c>
      <c r="P8" s="73">
        <v>1</v>
      </c>
      <c r="Q8" s="73">
        <f>IF(O8="—","—",1)</f>
        <v>1</v>
      </c>
    </row>
    <row r="9" spans="2:17" ht="12.75">
      <c r="B9" s="61">
        <v>6509</v>
      </c>
      <c r="C9" s="62" t="s">
        <v>56</v>
      </c>
      <c r="D9" s="62" t="s">
        <v>50</v>
      </c>
      <c r="E9" s="63" t="s">
        <v>57</v>
      </c>
      <c r="F9" s="74">
        <v>0</v>
      </c>
      <c r="G9" s="75">
        <v>59.99</v>
      </c>
      <c r="H9" s="69">
        <f aca="true" t="shared" si="3" ref="H9:H18">IF(OR(G9="снят",G9="н/я",G9&gt;I$5),120,IF(G9&gt;I$4,G9-I$4,0))</f>
        <v>7.990000000000002</v>
      </c>
      <c r="I9" s="70">
        <f aca="true" t="shared" si="4" ref="I9:I18">IF(H9=100,100,F9+H9)</f>
        <v>7.990000000000002</v>
      </c>
      <c r="J9" s="76">
        <v>0</v>
      </c>
      <c r="K9" s="75">
        <v>46.55</v>
      </c>
      <c r="L9" s="69">
        <f t="shared" si="0"/>
        <v>3.549999999999997</v>
      </c>
      <c r="M9" s="70">
        <f t="shared" si="1"/>
        <v>3.549999999999997</v>
      </c>
      <c r="N9" s="77">
        <f t="shared" si="2"/>
        <v>11.54</v>
      </c>
      <c r="O9" s="72">
        <f aca="true" t="shared" si="5" ref="O9:O18">IF(OR(G9="снят",G9="н/я",G9&gt;I$5,K9="снят",K9="н/я",K9&gt;M$5,AND(G9=0,K9=0)),"—",G9+K9)</f>
        <v>106.53999999999999</v>
      </c>
      <c r="P9" s="78">
        <f aca="true" t="shared" si="6" ref="P9:P18">P8+1</f>
        <v>2</v>
      </c>
      <c r="Q9" s="78">
        <f>IF(O9="—","—",Q8+1)</f>
        <v>2</v>
      </c>
    </row>
    <row r="10" spans="2:17" ht="12.75">
      <c r="B10" s="61">
        <v>6510</v>
      </c>
      <c r="C10" s="62" t="s">
        <v>58</v>
      </c>
      <c r="D10" s="62" t="s">
        <v>50</v>
      </c>
      <c r="E10" s="63" t="s">
        <v>59</v>
      </c>
      <c r="F10" s="74">
        <v>0</v>
      </c>
      <c r="G10" s="75" t="s">
        <v>60</v>
      </c>
      <c r="H10" s="69">
        <f t="shared" si="3"/>
        <v>120</v>
      </c>
      <c r="I10" s="70">
        <f t="shared" si="4"/>
        <v>120</v>
      </c>
      <c r="J10" s="76">
        <v>0</v>
      </c>
      <c r="K10" s="75">
        <v>41.55</v>
      </c>
      <c r="L10" s="69">
        <f t="shared" si="0"/>
        <v>0</v>
      </c>
      <c r="M10" s="70">
        <f t="shared" si="1"/>
        <v>0</v>
      </c>
      <c r="N10" s="77">
        <f t="shared" si="2"/>
        <v>120</v>
      </c>
      <c r="O10" s="72" t="str">
        <f t="shared" si="5"/>
        <v>—</v>
      </c>
      <c r="P10" s="78">
        <f t="shared" si="6"/>
        <v>3</v>
      </c>
      <c r="Q10" s="78" t="str">
        <f aca="true" t="shared" si="7" ref="Q10:Q18">IF(O10="—","—",Q9+1)</f>
        <v>—</v>
      </c>
    </row>
    <row r="11" spans="2:17" ht="12.75">
      <c r="B11" s="61">
        <v>6503</v>
      </c>
      <c r="C11" s="62" t="s">
        <v>61</v>
      </c>
      <c r="D11" s="62" t="s">
        <v>51</v>
      </c>
      <c r="E11" s="63" t="s">
        <v>62</v>
      </c>
      <c r="F11" s="74">
        <v>0</v>
      </c>
      <c r="G11" s="75" t="s">
        <v>60</v>
      </c>
      <c r="H11" s="69">
        <f t="shared" si="3"/>
        <v>120</v>
      </c>
      <c r="I11" s="70">
        <f t="shared" si="4"/>
        <v>120</v>
      </c>
      <c r="J11" s="76">
        <v>5</v>
      </c>
      <c r="K11" s="75">
        <v>32.34</v>
      </c>
      <c r="L11" s="69">
        <f t="shared" si="0"/>
        <v>0</v>
      </c>
      <c r="M11" s="70">
        <f t="shared" si="1"/>
        <v>5</v>
      </c>
      <c r="N11" s="77">
        <f t="shared" si="2"/>
        <v>125</v>
      </c>
      <c r="O11" s="72" t="str">
        <f t="shared" si="5"/>
        <v>—</v>
      </c>
      <c r="P11" s="78">
        <f t="shared" si="6"/>
        <v>4</v>
      </c>
      <c r="Q11" s="78" t="str">
        <f t="shared" si="7"/>
        <v>—</v>
      </c>
    </row>
    <row r="12" spans="2:17" ht="12.75">
      <c r="B12" s="61">
        <v>6505</v>
      </c>
      <c r="C12" s="62" t="s">
        <v>63</v>
      </c>
      <c r="D12" s="62" t="s">
        <v>52</v>
      </c>
      <c r="E12" s="63" t="s">
        <v>64</v>
      </c>
      <c r="F12" s="74">
        <v>0</v>
      </c>
      <c r="G12" s="75">
        <v>60.67</v>
      </c>
      <c r="H12" s="69">
        <f t="shared" si="3"/>
        <v>8.670000000000002</v>
      </c>
      <c r="I12" s="70">
        <f t="shared" si="4"/>
        <v>8.670000000000002</v>
      </c>
      <c r="J12" s="76">
        <v>0</v>
      </c>
      <c r="K12" s="75" t="s">
        <v>60</v>
      </c>
      <c r="L12" s="69">
        <f t="shared" si="0"/>
        <v>100</v>
      </c>
      <c r="M12" s="70">
        <f t="shared" si="1"/>
        <v>100</v>
      </c>
      <c r="N12" s="77">
        <f t="shared" si="2"/>
        <v>108.67</v>
      </c>
      <c r="O12" s="72" t="str">
        <f t="shared" si="5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6508</v>
      </c>
      <c r="C13" s="62" t="s">
        <v>65</v>
      </c>
      <c r="D13" s="62" t="s">
        <v>49</v>
      </c>
      <c r="E13" s="63" t="s">
        <v>66</v>
      </c>
      <c r="F13" s="74">
        <v>0</v>
      </c>
      <c r="G13" s="75" t="s">
        <v>60</v>
      </c>
      <c r="H13" s="69">
        <f t="shared" si="3"/>
        <v>120</v>
      </c>
      <c r="I13" s="70">
        <f t="shared" si="4"/>
        <v>120</v>
      </c>
      <c r="J13" s="76">
        <v>15</v>
      </c>
      <c r="K13" s="75">
        <v>38.02</v>
      </c>
      <c r="L13" s="69">
        <f t="shared" si="0"/>
        <v>0</v>
      </c>
      <c r="M13" s="70">
        <f t="shared" si="1"/>
        <v>15</v>
      </c>
      <c r="N13" s="77">
        <f t="shared" si="2"/>
        <v>135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6506</v>
      </c>
      <c r="C14" s="62" t="s">
        <v>67</v>
      </c>
      <c r="D14" s="62" t="s">
        <v>52</v>
      </c>
      <c r="E14" s="63" t="s">
        <v>68</v>
      </c>
      <c r="F14" s="74">
        <v>0</v>
      </c>
      <c r="G14" s="75" t="s">
        <v>60</v>
      </c>
      <c r="H14" s="69">
        <f t="shared" si="3"/>
        <v>120</v>
      </c>
      <c r="I14" s="70">
        <f t="shared" si="4"/>
        <v>120</v>
      </c>
      <c r="J14" s="76">
        <v>10</v>
      </c>
      <c r="K14" s="75">
        <v>62.52</v>
      </c>
      <c r="L14" s="69">
        <f t="shared" si="0"/>
        <v>19.520000000000003</v>
      </c>
      <c r="M14" s="70">
        <f t="shared" si="1"/>
        <v>29.520000000000003</v>
      </c>
      <c r="N14" s="77">
        <f t="shared" si="2"/>
        <v>149.52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6501</v>
      </c>
      <c r="C15" s="62" t="s">
        <v>69</v>
      </c>
      <c r="D15" s="62" t="s">
        <v>49</v>
      </c>
      <c r="E15" s="63" t="s">
        <v>70</v>
      </c>
      <c r="F15" s="74">
        <v>0</v>
      </c>
      <c r="G15" s="75" t="s">
        <v>60</v>
      </c>
      <c r="H15" s="69">
        <f t="shared" si="3"/>
        <v>120</v>
      </c>
      <c r="I15" s="70">
        <f t="shared" si="4"/>
        <v>120</v>
      </c>
      <c r="J15" s="76">
        <v>0</v>
      </c>
      <c r="K15" s="75" t="s">
        <v>60</v>
      </c>
      <c r="L15" s="69">
        <f t="shared" si="0"/>
        <v>100</v>
      </c>
      <c r="M15" s="70">
        <f t="shared" si="1"/>
        <v>100</v>
      </c>
      <c r="N15" s="77">
        <f t="shared" si="2"/>
        <v>220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6502</v>
      </c>
      <c r="C16" s="62" t="s">
        <v>71</v>
      </c>
      <c r="D16" s="62" t="s">
        <v>50</v>
      </c>
      <c r="E16" s="63" t="s">
        <v>72</v>
      </c>
      <c r="F16" s="74">
        <v>0</v>
      </c>
      <c r="G16" s="75" t="s">
        <v>73</v>
      </c>
      <c r="H16" s="69">
        <f t="shared" si="3"/>
        <v>120</v>
      </c>
      <c r="I16" s="70">
        <f t="shared" si="4"/>
        <v>120</v>
      </c>
      <c r="J16" s="76">
        <v>0</v>
      </c>
      <c r="K16" s="75" t="s">
        <v>73</v>
      </c>
      <c r="L16" s="69">
        <f t="shared" si="0"/>
        <v>100</v>
      </c>
      <c r="M16" s="70">
        <f t="shared" si="1"/>
        <v>100</v>
      </c>
      <c r="N16" s="77">
        <f t="shared" si="2"/>
        <v>220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6504</v>
      </c>
      <c r="C17" s="62" t="s">
        <v>74</v>
      </c>
      <c r="D17" s="62" t="s">
        <v>50</v>
      </c>
      <c r="E17" s="63" t="s">
        <v>75</v>
      </c>
      <c r="F17" s="74">
        <v>0</v>
      </c>
      <c r="G17" s="75" t="s">
        <v>73</v>
      </c>
      <c r="H17" s="69">
        <f t="shared" si="3"/>
        <v>120</v>
      </c>
      <c r="I17" s="70">
        <f t="shared" si="4"/>
        <v>120</v>
      </c>
      <c r="J17" s="76">
        <v>0</v>
      </c>
      <c r="K17" s="75" t="s">
        <v>73</v>
      </c>
      <c r="L17" s="69">
        <f t="shared" si="0"/>
        <v>100</v>
      </c>
      <c r="M17" s="70">
        <f t="shared" si="1"/>
        <v>100</v>
      </c>
      <c r="N17" s="77">
        <f t="shared" si="2"/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6511</v>
      </c>
      <c r="C18" s="62" t="s">
        <v>76</v>
      </c>
      <c r="D18" s="62" t="s">
        <v>50</v>
      </c>
      <c r="E18" s="63" t="s">
        <v>77</v>
      </c>
      <c r="F18" s="74">
        <v>0</v>
      </c>
      <c r="G18" s="75" t="s">
        <v>73</v>
      </c>
      <c r="H18" s="69">
        <f t="shared" si="3"/>
        <v>120</v>
      </c>
      <c r="I18" s="70">
        <f t="shared" si="4"/>
        <v>120</v>
      </c>
      <c r="J18" s="76">
        <v>0</v>
      </c>
      <c r="K18" s="75" t="s">
        <v>73</v>
      </c>
      <c r="L18" s="69">
        <f t="shared" si="0"/>
        <v>100</v>
      </c>
      <c r="M18" s="70">
        <f t="shared" si="1"/>
        <v>100</v>
      </c>
      <c r="N18" s="77">
        <f t="shared" si="2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3.5" thickBot="1">
      <c r="B19" s="79"/>
      <c r="C19" s="80"/>
      <c r="D19" s="80"/>
      <c r="E19" s="81"/>
      <c r="F19" s="82"/>
      <c r="G19" s="80"/>
      <c r="H19" s="80"/>
      <c r="I19" s="83"/>
      <c r="J19" s="82"/>
      <c r="K19" s="80"/>
      <c r="L19" s="80"/>
      <c r="M19" s="83"/>
      <c r="N19" s="84"/>
      <c r="O19" s="81"/>
      <c r="P19" s="85"/>
      <c r="Q19" s="85"/>
    </row>
  </sheetData>
  <sheetProtection/>
  <mergeCells count="10">
    <mergeCell ref="F6:I6"/>
    <mergeCell ref="J6:M6"/>
    <mergeCell ref="B6:B7"/>
    <mergeCell ref="C6:C7"/>
    <mergeCell ref="D6:D7"/>
    <mergeCell ref="E6:E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78</v>
      </c>
      <c r="E4" s="46"/>
      <c r="F4" s="47" t="s">
        <v>20</v>
      </c>
      <c r="G4" s="48">
        <v>180</v>
      </c>
      <c r="H4" s="48" t="s">
        <v>21</v>
      </c>
      <c r="I4" s="49">
        <v>52</v>
      </c>
      <c r="J4" s="47" t="s">
        <v>20</v>
      </c>
      <c r="K4" s="48">
        <v>158</v>
      </c>
      <c r="L4" s="48" t="s">
        <v>21</v>
      </c>
      <c r="M4" s="49">
        <v>43</v>
      </c>
      <c r="N4" s="50"/>
      <c r="O4" s="50"/>
    </row>
    <row r="5" spans="5:15" s="37" customFormat="1" ht="13.5" thickBot="1">
      <c r="E5" s="44"/>
      <c r="F5" s="51" t="s">
        <v>22</v>
      </c>
      <c r="G5" s="52">
        <v>3.5</v>
      </c>
      <c r="H5" s="52" t="s">
        <v>23</v>
      </c>
      <c r="I5" s="53">
        <v>78</v>
      </c>
      <c r="J5" s="51" t="s">
        <v>22</v>
      </c>
      <c r="K5" s="54">
        <v>3.7</v>
      </c>
      <c r="L5" s="52" t="s">
        <v>23</v>
      </c>
      <c r="M5" s="55">
        <v>65</v>
      </c>
      <c r="N5" s="50"/>
      <c r="O5" s="50"/>
    </row>
    <row r="6" spans="2:17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4"/>
      <c r="J6" s="155" t="s">
        <v>29</v>
      </c>
      <c r="K6" s="153"/>
      <c r="L6" s="153"/>
      <c r="M6" s="156"/>
      <c r="N6" s="138" t="s">
        <v>30</v>
      </c>
      <c r="O6" s="140" t="s">
        <v>31</v>
      </c>
      <c r="P6" s="142" t="s">
        <v>32</v>
      </c>
      <c r="Q6" s="142" t="s">
        <v>32</v>
      </c>
    </row>
    <row r="7" spans="2:17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59" t="s">
        <v>33</v>
      </c>
      <c r="K7" s="57" t="s">
        <v>34</v>
      </c>
      <c r="L7" s="57" t="s">
        <v>35</v>
      </c>
      <c r="M7" s="60" t="s">
        <v>36</v>
      </c>
      <c r="N7" s="139"/>
      <c r="O7" s="141"/>
      <c r="P7" s="143"/>
      <c r="Q7" s="143"/>
    </row>
    <row r="8" spans="2:17" ht="12.75">
      <c r="B8" s="61">
        <v>5501</v>
      </c>
      <c r="C8" s="62" t="s">
        <v>79</v>
      </c>
      <c r="D8" s="62" t="s">
        <v>50</v>
      </c>
      <c r="E8" s="63" t="s">
        <v>80</v>
      </c>
      <c r="F8" s="64">
        <v>0</v>
      </c>
      <c r="G8" s="65">
        <v>49.52</v>
      </c>
      <c r="H8" s="66">
        <f aca="true" t="shared" si="0" ref="H8:H13">IF(OR(G8="снят",G8="н/я",G8&gt;I$5),120,IF(G8&gt;I$4,G8-I$4,0))</f>
        <v>0</v>
      </c>
      <c r="I8" s="67">
        <f aca="true" t="shared" si="1" ref="I8:I13">IF(H8=100,100,F8+H8)</f>
        <v>0</v>
      </c>
      <c r="J8" s="68">
        <v>0</v>
      </c>
      <c r="K8" s="65">
        <v>36.69</v>
      </c>
      <c r="L8" s="69">
        <f aca="true" t="shared" si="2" ref="L8:L13">IF(OR(K8="снят",K8="н/я",K8&gt;M$5),100,IF(K8&gt;M$4,K8-M$4,0))</f>
        <v>0</v>
      </c>
      <c r="M8" s="70">
        <f aca="true" t="shared" si="3" ref="M8:M13">IF(L8=100,100,J8+L8)</f>
        <v>0</v>
      </c>
      <c r="N8" s="71">
        <f aca="true" t="shared" si="4" ref="N8:N13">I8+M8</f>
        <v>0</v>
      </c>
      <c r="O8" s="72">
        <f aca="true" t="shared" si="5" ref="O8:O13">IF(OR(G8="снят",G8="н/я",G8&gt;I$5,K8="снят",K8="н/я",K8&gt;M$5,AND(G8=0,K8=0)),"—",G8+K8)</f>
        <v>86.21000000000001</v>
      </c>
      <c r="P8" s="73">
        <v>1</v>
      </c>
      <c r="Q8" s="73">
        <f>IF(O8="—","—",1)</f>
        <v>1</v>
      </c>
    </row>
    <row r="9" spans="2:17" ht="12.75">
      <c r="B9" s="61">
        <v>5502</v>
      </c>
      <c r="C9" s="62" t="s">
        <v>81</v>
      </c>
      <c r="D9" s="62" t="s">
        <v>50</v>
      </c>
      <c r="E9" s="63" t="s">
        <v>82</v>
      </c>
      <c r="F9" s="74">
        <v>10</v>
      </c>
      <c r="G9" s="75">
        <v>78.65</v>
      </c>
      <c r="H9" s="69">
        <f t="shared" si="0"/>
        <v>120</v>
      </c>
      <c r="I9" s="70">
        <f t="shared" si="1"/>
        <v>130</v>
      </c>
      <c r="J9" s="76">
        <v>10</v>
      </c>
      <c r="K9" s="75">
        <v>46.58</v>
      </c>
      <c r="L9" s="69">
        <f t="shared" si="2"/>
        <v>3.5799999999999983</v>
      </c>
      <c r="M9" s="70">
        <f t="shared" si="3"/>
        <v>13.579999999999998</v>
      </c>
      <c r="N9" s="77">
        <f t="shared" si="4"/>
        <v>143.57999999999998</v>
      </c>
      <c r="O9" s="72" t="str">
        <f t="shared" si="5"/>
        <v>—</v>
      </c>
      <c r="P9" s="78">
        <f>P8+1</f>
        <v>2</v>
      </c>
      <c r="Q9" s="78" t="str">
        <f>IF(O9="—","—",Q8+1)</f>
        <v>—</v>
      </c>
    </row>
    <row r="10" spans="2:17" ht="12.75">
      <c r="B10" s="61">
        <v>5503</v>
      </c>
      <c r="C10" s="62" t="s">
        <v>83</v>
      </c>
      <c r="D10" s="62" t="s">
        <v>50</v>
      </c>
      <c r="E10" s="63" t="s">
        <v>84</v>
      </c>
      <c r="F10" s="74">
        <v>0</v>
      </c>
      <c r="G10" s="75" t="s">
        <v>60</v>
      </c>
      <c r="H10" s="69">
        <f t="shared" si="0"/>
        <v>120</v>
      </c>
      <c r="I10" s="70">
        <f t="shared" si="1"/>
        <v>120</v>
      </c>
      <c r="J10" s="76">
        <v>0</v>
      </c>
      <c r="K10" s="75" t="s">
        <v>60</v>
      </c>
      <c r="L10" s="69">
        <f t="shared" si="2"/>
        <v>100</v>
      </c>
      <c r="M10" s="70">
        <f t="shared" si="3"/>
        <v>100</v>
      </c>
      <c r="N10" s="77">
        <f t="shared" si="4"/>
        <v>220</v>
      </c>
      <c r="O10" s="72" t="str">
        <f t="shared" si="5"/>
        <v>—</v>
      </c>
      <c r="P10" s="78">
        <f>P9+1</f>
        <v>3</v>
      </c>
      <c r="Q10" s="78" t="str">
        <f>IF(O10="—","—",Q9+1)</f>
        <v>—</v>
      </c>
    </row>
    <row r="11" spans="2:17" ht="12.75">
      <c r="B11" s="61">
        <v>5504</v>
      </c>
      <c r="C11" s="62" t="s">
        <v>85</v>
      </c>
      <c r="D11" s="62" t="s">
        <v>51</v>
      </c>
      <c r="E11" s="63" t="s">
        <v>86</v>
      </c>
      <c r="F11" s="74">
        <v>0</v>
      </c>
      <c r="G11" s="75" t="s">
        <v>60</v>
      </c>
      <c r="H11" s="69">
        <f t="shared" si="0"/>
        <v>120</v>
      </c>
      <c r="I11" s="70">
        <f t="shared" si="1"/>
        <v>120</v>
      </c>
      <c r="J11" s="76">
        <v>0</v>
      </c>
      <c r="K11" s="75" t="s">
        <v>60</v>
      </c>
      <c r="L11" s="69">
        <f t="shared" si="2"/>
        <v>100</v>
      </c>
      <c r="M11" s="70">
        <f t="shared" si="3"/>
        <v>100</v>
      </c>
      <c r="N11" s="77">
        <f t="shared" si="4"/>
        <v>220</v>
      </c>
      <c r="O11" s="72" t="str">
        <f t="shared" si="5"/>
        <v>—</v>
      </c>
      <c r="P11" s="78">
        <f>P10+1</f>
        <v>4</v>
      </c>
      <c r="Q11" s="78" t="str">
        <f>IF(O11="—","—",Q10+1)</f>
        <v>—</v>
      </c>
    </row>
    <row r="12" spans="2:17" ht="12.75">
      <c r="B12" s="61">
        <v>5505</v>
      </c>
      <c r="C12" s="62" t="s">
        <v>61</v>
      </c>
      <c r="D12" s="62" t="s">
        <v>51</v>
      </c>
      <c r="E12" s="63" t="s">
        <v>87</v>
      </c>
      <c r="F12" s="74">
        <v>0</v>
      </c>
      <c r="G12" s="75" t="s">
        <v>60</v>
      </c>
      <c r="H12" s="69">
        <f t="shared" si="0"/>
        <v>120</v>
      </c>
      <c r="I12" s="70">
        <f t="shared" si="1"/>
        <v>120</v>
      </c>
      <c r="J12" s="76">
        <v>0</v>
      </c>
      <c r="K12" s="75" t="s">
        <v>60</v>
      </c>
      <c r="L12" s="69">
        <f t="shared" si="2"/>
        <v>100</v>
      </c>
      <c r="M12" s="70">
        <f t="shared" si="3"/>
        <v>100</v>
      </c>
      <c r="N12" s="77">
        <f t="shared" si="4"/>
        <v>220</v>
      </c>
      <c r="O12" s="72" t="str">
        <f t="shared" si="5"/>
        <v>—</v>
      </c>
      <c r="P12" s="78">
        <f>P11+1</f>
        <v>5</v>
      </c>
      <c r="Q12" s="78" t="str">
        <f>IF(O12="—","—",Q11+1)</f>
        <v>—</v>
      </c>
    </row>
    <row r="13" spans="2:17" ht="12.75">
      <c r="B13" s="61">
        <v>5506</v>
      </c>
      <c r="C13" s="62" t="s">
        <v>67</v>
      </c>
      <c r="D13" s="62" t="s">
        <v>52</v>
      </c>
      <c r="E13" s="63" t="s">
        <v>88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6">
        <v>0</v>
      </c>
      <c r="K13" s="75" t="s">
        <v>60</v>
      </c>
      <c r="L13" s="69">
        <f t="shared" si="2"/>
        <v>100</v>
      </c>
      <c r="M13" s="70">
        <f t="shared" si="3"/>
        <v>100</v>
      </c>
      <c r="N13" s="77">
        <f t="shared" si="4"/>
        <v>220</v>
      </c>
      <c r="O13" s="72" t="str">
        <f t="shared" si="5"/>
        <v>—</v>
      </c>
      <c r="P13" s="78">
        <f>P12+1</f>
        <v>6</v>
      </c>
      <c r="Q13" s="78" t="str">
        <f>IF(O13="—","—",Q12+1)</f>
        <v>—</v>
      </c>
    </row>
    <row r="14" spans="2:17" ht="13.5" thickBot="1">
      <c r="B14" s="79"/>
      <c r="C14" s="80"/>
      <c r="D14" s="80"/>
      <c r="E14" s="81"/>
      <c r="F14" s="82"/>
      <c r="G14" s="80"/>
      <c r="H14" s="80"/>
      <c r="I14" s="83"/>
      <c r="J14" s="82"/>
      <c r="K14" s="80"/>
      <c r="L14" s="80"/>
      <c r="M14" s="83"/>
      <c r="N14" s="84"/>
      <c r="O14" s="81"/>
      <c r="P14" s="85"/>
      <c r="Q14" s="85"/>
    </row>
  </sheetData>
  <sheetProtection/>
  <mergeCells count="10">
    <mergeCell ref="F6:I6"/>
    <mergeCell ref="J6:M6"/>
    <mergeCell ref="B6:B7"/>
    <mergeCell ref="C6:C7"/>
    <mergeCell ref="D6:D7"/>
    <mergeCell ref="E6:E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1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89</v>
      </c>
      <c r="E4" s="46"/>
      <c r="F4" s="47" t="s">
        <v>20</v>
      </c>
      <c r="G4" s="48">
        <v>180</v>
      </c>
      <c r="H4" s="48" t="s">
        <v>21</v>
      </c>
      <c r="I4" s="49">
        <v>52</v>
      </c>
      <c r="J4" s="47" t="s">
        <v>20</v>
      </c>
      <c r="K4" s="48">
        <v>158</v>
      </c>
      <c r="L4" s="48" t="s">
        <v>21</v>
      </c>
      <c r="M4" s="49">
        <v>43</v>
      </c>
      <c r="N4" s="50"/>
      <c r="O4" s="50"/>
    </row>
    <row r="5" spans="5:15" s="37" customFormat="1" ht="13.5" thickBot="1">
      <c r="E5" s="44"/>
      <c r="F5" s="51" t="s">
        <v>22</v>
      </c>
      <c r="G5" s="52">
        <v>3.5</v>
      </c>
      <c r="H5" s="52" t="s">
        <v>23</v>
      </c>
      <c r="I5" s="53">
        <v>78</v>
      </c>
      <c r="J5" s="51" t="s">
        <v>22</v>
      </c>
      <c r="K5" s="54">
        <v>3.7</v>
      </c>
      <c r="L5" s="52" t="s">
        <v>23</v>
      </c>
      <c r="M5" s="55">
        <v>65</v>
      </c>
      <c r="N5" s="50"/>
      <c r="O5" s="50"/>
    </row>
    <row r="6" spans="2:17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4"/>
      <c r="J6" s="155" t="s">
        <v>29</v>
      </c>
      <c r="K6" s="153"/>
      <c r="L6" s="153"/>
      <c r="M6" s="156"/>
      <c r="N6" s="138" t="s">
        <v>30</v>
      </c>
      <c r="O6" s="140" t="s">
        <v>31</v>
      </c>
      <c r="P6" s="142" t="s">
        <v>32</v>
      </c>
      <c r="Q6" s="142" t="s">
        <v>32</v>
      </c>
    </row>
    <row r="7" spans="2:17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59" t="s">
        <v>33</v>
      </c>
      <c r="K7" s="57" t="s">
        <v>34</v>
      </c>
      <c r="L7" s="57" t="s">
        <v>35</v>
      </c>
      <c r="M7" s="60" t="s">
        <v>36</v>
      </c>
      <c r="N7" s="139"/>
      <c r="O7" s="141"/>
      <c r="P7" s="143"/>
      <c r="Q7" s="143"/>
    </row>
    <row r="8" spans="2:17" ht="12.75">
      <c r="B8" s="61">
        <v>4003</v>
      </c>
      <c r="C8" s="62" t="s">
        <v>79</v>
      </c>
      <c r="D8" s="62" t="s">
        <v>50</v>
      </c>
      <c r="E8" s="63" t="s">
        <v>90</v>
      </c>
      <c r="F8" s="64">
        <v>0</v>
      </c>
      <c r="G8" s="65">
        <v>46.16</v>
      </c>
      <c r="H8" s="66">
        <f>IF(OR(G8="снят",G8="н/я",G8&gt;I$5),120,IF(G8&gt;I$4,G8-I$4,0))</f>
        <v>0</v>
      </c>
      <c r="I8" s="67">
        <f>IF(H8=100,100,F8+H8)</f>
        <v>0</v>
      </c>
      <c r="J8" s="68">
        <v>0</v>
      </c>
      <c r="K8" s="65">
        <v>33.66</v>
      </c>
      <c r="L8" s="69">
        <f aca="true" t="shared" si="0" ref="L8:L17">IF(OR(K8="снят",K8="н/я",K8&gt;M$5),100,IF(K8&gt;M$4,K8-M$4,0))</f>
        <v>0</v>
      </c>
      <c r="M8" s="70">
        <f aca="true" t="shared" si="1" ref="M8:M17">IF(L8=100,100,J8+L8)</f>
        <v>0</v>
      </c>
      <c r="N8" s="71">
        <f aca="true" t="shared" si="2" ref="N8:N17">I8+M8</f>
        <v>0</v>
      </c>
      <c r="O8" s="72">
        <f aca="true" t="shared" si="3" ref="O8:O17">IF(OR(G8="снят",G8="н/я",G8&gt;I$5,K8="снят",K8="н/я",K8&gt;M$5,AND(G8=0,K8=0)),"—",G8+K8)</f>
        <v>79.82</v>
      </c>
      <c r="P8" s="73">
        <v>1</v>
      </c>
      <c r="Q8" s="73">
        <f>IF(O8="—","—",1)</f>
        <v>1</v>
      </c>
    </row>
    <row r="9" spans="2:17" ht="12.75">
      <c r="B9" s="61">
        <v>4007</v>
      </c>
      <c r="C9" s="62" t="s">
        <v>83</v>
      </c>
      <c r="D9" s="62" t="s">
        <v>50</v>
      </c>
      <c r="E9" s="63" t="s">
        <v>91</v>
      </c>
      <c r="F9" s="74">
        <v>0</v>
      </c>
      <c r="G9" s="75">
        <v>51.27</v>
      </c>
      <c r="H9" s="69">
        <f aca="true" t="shared" si="4" ref="H9:H17">IF(OR(G9="снят",G9="н/я",G9&gt;I$5),120,IF(G9&gt;I$4,G9-I$4,0))</f>
        <v>0</v>
      </c>
      <c r="I9" s="70">
        <f aca="true" t="shared" si="5" ref="I9:I17">IF(H9=100,100,F9+H9)</f>
        <v>0</v>
      </c>
      <c r="J9" s="76">
        <v>0</v>
      </c>
      <c r="K9" s="75">
        <v>37.39</v>
      </c>
      <c r="L9" s="69">
        <f t="shared" si="0"/>
        <v>0</v>
      </c>
      <c r="M9" s="70">
        <f t="shared" si="1"/>
        <v>0</v>
      </c>
      <c r="N9" s="77">
        <f t="shared" si="2"/>
        <v>0</v>
      </c>
      <c r="O9" s="72">
        <f t="shared" si="3"/>
        <v>88.66</v>
      </c>
      <c r="P9" s="78">
        <f aca="true" t="shared" si="6" ref="P9:P17">P8+1</f>
        <v>2</v>
      </c>
      <c r="Q9" s="78">
        <f aca="true" t="shared" si="7" ref="Q9:Q17">IF(O9="—","—",Q8+1)</f>
        <v>2</v>
      </c>
    </row>
    <row r="10" spans="2:17" ht="12.75">
      <c r="B10" s="61">
        <v>4005</v>
      </c>
      <c r="C10" s="62" t="s">
        <v>92</v>
      </c>
      <c r="D10" s="62" t="s">
        <v>50</v>
      </c>
      <c r="E10" s="63" t="s">
        <v>93</v>
      </c>
      <c r="F10" s="74">
        <v>5</v>
      </c>
      <c r="G10" s="75">
        <v>65.16</v>
      </c>
      <c r="H10" s="69">
        <f t="shared" si="4"/>
        <v>13.159999999999997</v>
      </c>
      <c r="I10" s="70">
        <f t="shared" si="5"/>
        <v>18.159999999999997</v>
      </c>
      <c r="J10" s="76">
        <v>0</v>
      </c>
      <c r="K10" s="75">
        <v>45.73</v>
      </c>
      <c r="L10" s="69">
        <f t="shared" si="0"/>
        <v>2.729999999999997</v>
      </c>
      <c r="M10" s="70">
        <f t="shared" si="1"/>
        <v>2.729999999999997</v>
      </c>
      <c r="N10" s="77">
        <f t="shared" si="2"/>
        <v>20.889999999999993</v>
      </c>
      <c r="O10" s="72">
        <f t="shared" si="3"/>
        <v>110.88999999999999</v>
      </c>
      <c r="P10" s="78">
        <f t="shared" si="6"/>
        <v>3</v>
      </c>
      <c r="Q10" s="78">
        <f t="shared" si="7"/>
        <v>3</v>
      </c>
    </row>
    <row r="11" spans="2:17" ht="12.75">
      <c r="B11" s="61">
        <v>4001</v>
      </c>
      <c r="C11" s="62" t="s">
        <v>94</v>
      </c>
      <c r="D11" s="62" t="s">
        <v>49</v>
      </c>
      <c r="E11" s="63" t="s">
        <v>95</v>
      </c>
      <c r="F11" s="74">
        <v>0</v>
      </c>
      <c r="G11" s="75" t="s">
        <v>60</v>
      </c>
      <c r="H11" s="69">
        <f t="shared" si="4"/>
        <v>120</v>
      </c>
      <c r="I11" s="70">
        <f t="shared" si="5"/>
        <v>120</v>
      </c>
      <c r="J11" s="76">
        <v>0</v>
      </c>
      <c r="K11" s="75">
        <v>37.39</v>
      </c>
      <c r="L11" s="69">
        <f t="shared" si="0"/>
        <v>0</v>
      </c>
      <c r="M11" s="70">
        <f t="shared" si="1"/>
        <v>0</v>
      </c>
      <c r="N11" s="77">
        <f t="shared" si="2"/>
        <v>120</v>
      </c>
      <c r="O11" s="72" t="str">
        <f t="shared" si="3"/>
        <v>—</v>
      </c>
      <c r="P11" s="78">
        <f t="shared" si="6"/>
        <v>4</v>
      </c>
      <c r="Q11" s="78" t="str">
        <f t="shared" si="7"/>
        <v>—</v>
      </c>
    </row>
    <row r="12" spans="2:17" ht="12.75">
      <c r="B12" s="61">
        <v>4009</v>
      </c>
      <c r="C12" s="62" t="s">
        <v>61</v>
      </c>
      <c r="D12" s="62" t="s">
        <v>51</v>
      </c>
      <c r="E12" s="63" t="s">
        <v>96</v>
      </c>
      <c r="F12" s="74">
        <v>0</v>
      </c>
      <c r="G12" s="75" t="s">
        <v>60</v>
      </c>
      <c r="H12" s="69">
        <f t="shared" si="4"/>
        <v>120</v>
      </c>
      <c r="I12" s="70">
        <f t="shared" si="5"/>
        <v>120</v>
      </c>
      <c r="J12" s="76">
        <v>0</v>
      </c>
      <c r="K12" s="75">
        <v>40.09</v>
      </c>
      <c r="L12" s="69">
        <f t="shared" si="0"/>
        <v>0</v>
      </c>
      <c r="M12" s="70">
        <f t="shared" si="1"/>
        <v>0</v>
      </c>
      <c r="N12" s="77">
        <f t="shared" si="2"/>
        <v>120</v>
      </c>
      <c r="O12" s="72" t="str">
        <f t="shared" si="3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4008</v>
      </c>
      <c r="C13" s="62" t="s">
        <v>94</v>
      </c>
      <c r="D13" s="62" t="s">
        <v>49</v>
      </c>
      <c r="E13" s="63" t="s">
        <v>97</v>
      </c>
      <c r="F13" s="74">
        <v>0</v>
      </c>
      <c r="G13" s="75" t="s">
        <v>60</v>
      </c>
      <c r="H13" s="69">
        <f t="shared" si="4"/>
        <v>120</v>
      </c>
      <c r="I13" s="70">
        <f t="shared" si="5"/>
        <v>120</v>
      </c>
      <c r="J13" s="76">
        <v>0</v>
      </c>
      <c r="K13" s="75">
        <v>41.03</v>
      </c>
      <c r="L13" s="69">
        <f t="shared" si="0"/>
        <v>0</v>
      </c>
      <c r="M13" s="70">
        <f t="shared" si="1"/>
        <v>0</v>
      </c>
      <c r="N13" s="77">
        <f t="shared" si="2"/>
        <v>120</v>
      </c>
      <c r="O13" s="72" t="str">
        <f t="shared" si="3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4002</v>
      </c>
      <c r="C14" s="62" t="s">
        <v>56</v>
      </c>
      <c r="D14" s="62" t="s">
        <v>50</v>
      </c>
      <c r="E14" s="63" t="s">
        <v>98</v>
      </c>
      <c r="F14" s="74">
        <v>5</v>
      </c>
      <c r="G14" s="75">
        <v>52.21</v>
      </c>
      <c r="H14" s="69">
        <f t="shared" si="4"/>
        <v>0.21000000000000085</v>
      </c>
      <c r="I14" s="70">
        <f t="shared" si="5"/>
        <v>5.210000000000001</v>
      </c>
      <c r="J14" s="76">
        <v>0</v>
      </c>
      <c r="K14" s="75" t="s">
        <v>60</v>
      </c>
      <c r="L14" s="69">
        <f t="shared" si="0"/>
        <v>100</v>
      </c>
      <c r="M14" s="70">
        <f t="shared" si="1"/>
        <v>100</v>
      </c>
      <c r="N14" s="77">
        <f t="shared" si="2"/>
        <v>105.21000000000001</v>
      </c>
      <c r="O14" s="72" t="str">
        <f t="shared" si="3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4004</v>
      </c>
      <c r="C15" s="62" t="s">
        <v>99</v>
      </c>
      <c r="D15" s="62" t="s">
        <v>49</v>
      </c>
      <c r="E15" s="63" t="s">
        <v>100</v>
      </c>
      <c r="F15" s="74">
        <v>0</v>
      </c>
      <c r="G15" s="75" t="s">
        <v>73</v>
      </c>
      <c r="H15" s="69">
        <f t="shared" si="4"/>
        <v>120</v>
      </c>
      <c r="I15" s="70">
        <f t="shared" si="5"/>
        <v>120</v>
      </c>
      <c r="J15" s="76">
        <v>0</v>
      </c>
      <c r="K15" s="75" t="s">
        <v>73</v>
      </c>
      <c r="L15" s="69">
        <f t="shared" si="0"/>
        <v>100</v>
      </c>
      <c r="M15" s="70">
        <f t="shared" si="1"/>
        <v>100</v>
      </c>
      <c r="N15" s="77">
        <f t="shared" si="2"/>
        <v>220</v>
      </c>
      <c r="O15" s="72" t="str">
        <f t="shared" si="3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4006</v>
      </c>
      <c r="C16" s="62" t="s">
        <v>101</v>
      </c>
      <c r="D16" s="62" t="s">
        <v>50</v>
      </c>
      <c r="E16" s="63" t="s">
        <v>102</v>
      </c>
      <c r="F16" s="74">
        <v>0</v>
      </c>
      <c r="G16" s="75" t="s">
        <v>60</v>
      </c>
      <c r="H16" s="69">
        <f t="shared" si="4"/>
        <v>120</v>
      </c>
      <c r="I16" s="70">
        <f t="shared" si="5"/>
        <v>120</v>
      </c>
      <c r="J16" s="76">
        <v>0</v>
      </c>
      <c r="K16" s="75" t="s">
        <v>60</v>
      </c>
      <c r="L16" s="69">
        <f t="shared" si="0"/>
        <v>100</v>
      </c>
      <c r="M16" s="70">
        <f t="shared" si="1"/>
        <v>100</v>
      </c>
      <c r="N16" s="77">
        <f t="shared" si="2"/>
        <v>220</v>
      </c>
      <c r="O16" s="72" t="str">
        <f t="shared" si="3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4010</v>
      </c>
      <c r="C17" s="62" t="s">
        <v>103</v>
      </c>
      <c r="D17" s="62" t="s">
        <v>51</v>
      </c>
      <c r="E17" s="63" t="s">
        <v>104</v>
      </c>
      <c r="F17" s="74">
        <v>0</v>
      </c>
      <c r="G17" s="75" t="s">
        <v>60</v>
      </c>
      <c r="H17" s="69">
        <f t="shared" si="4"/>
        <v>120</v>
      </c>
      <c r="I17" s="70">
        <f t="shared" si="5"/>
        <v>120</v>
      </c>
      <c r="J17" s="76">
        <v>5</v>
      </c>
      <c r="K17" s="75">
        <v>72.4</v>
      </c>
      <c r="L17" s="69">
        <f t="shared" si="0"/>
        <v>100</v>
      </c>
      <c r="M17" s="70">
        <f t="shared" si="1"/>
        <v>100</v>
      </c>
      <c r="N17" s="77">
        <f t="shared" si="2"/>
        <v>220</v>
      </c>
      <c r="O17" s="72" t="str">
        <f t="shared" si="3"/>
        <v>—</v>
      </c>
      <c r="P17" s="78">
        <f t="shared" si="6"/>
        <v>10</v>
      </c>
      <c r="Q17" s="78" t="str">
        <f t="shared" si="7"/>
        <v>—</v>
      </c>
    </row>
    <row r="18" spans="2:17" ht="13.5" thickBot="1">
      <c r="B18" s="79"/>
      <c r="C18" s="80"/>
      <c r="D18" s="80"/>
      <c r="E18" s="81"/>
      <c r="F18" s="82"/>
      <c r="G18" s="80"/>
      <c r="H18" s="80"/>
      <c r="I18" s="83"/>
      <c r="J18" s="82"/>
      <c r="K18" s="80"/>
      <c r="L18" s="80"/>
      <c r="M18" s="83"/>
      <c r="N18" s="84"/>
      <c r="O18" s="81"/>
      <c r="P18" s="85"/>
      <c r="Q18" s="85"/>
    </row>
  </sheetData>
  <sheetProtection/>
  <mergeCells count="10">
    <mergeCell ref="F6:I6"/>
    <mergeCell ref="J6:M6"/>
    <mergeCell ref="B6:B7"/>
    <mergeCell ref="C6:C7"/>
    <mergeCell ref="D6:D7"/>
    <mergeCell ref="E6:E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1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105</v>
      </c>
      <c r="E4" s="46"/>
      <c r="F4" s="47" t="s">
        <v>20</v>
      </c>
      <c r="G4" s="48">
        <v>180</v>
      </c>
      <c r="H4" s="48" t="s">
        <v>21</v>
      </c>
      <c r="I4" s="49">
        <v>52</v>
      </c>
      <c r="J4" s="47" t="s">
        <v>20</v>
      </c>
      <c r="K4" s="48">
        <v>158</v>
      </c>
      <c r="L4" s="48" t="s">
        <v>21</v>
      </c>
      <c r="M4" s="49">
        <v>43</v>
      </c>
      <c r="N4" s="50"/>
      <c r="O4" s="50"/>
    </row>
    <row r="5" spans="5:15" s="37" customFormat="1" ht="13.5" thickBot="1">
      <c r="E5" s="44"/>
      <c r="F5" s="51" t="s">
        <v>22</v>
      </c>
      <c r="G5" s="52">
        <v>3.5</v>
      </c>
      <c r="H5" s="52" t="s">
        <v>23</v>
      </c>
      <c r="I5" s="53">
        <v>78</v>
      </c>
      <c r="J5" s="51" t="s">
        <v>22</v>
      </c>
      <c r="K5" s="54">
        <v>3.7</v>
      </c>
      <c r="L5" s="52" t="s">
        <v>23</v>
      </c>
      <c r="M5" s="55">
        <v>65</v>
      </c>
      <c r="N5" s="50"/>
      <c r="O5" s="50"/>
    </row>
    <row r="6" spans="2:17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4"/>
      <c r="J6" s="155" t="s">
        <v>29</v>
      </c>
      <c r="K6" s="153"/>
      <c r="L6" s="153"/>
      <c r="M6" s="156"/>
      <c r="N6" s="138" t="s">
        <v>30</v>
      </c>
      <c r="O6" s="140" t="s">
        <v>31</v>
      </c>
      <c r="P6" s="142" t="s">
        <v>32</v>
      </c>
      <c r="Q6" s="142" t="s">
        <v>32</v>
      </c>
    </row>
    <row r="7" spans="2:17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35</v>
      </c>
      <c r="I7" s="58" t="s">
        <v>36</v>
      </c>
      <c r="J7" s="59" t="s">
        <v>33</v>
      </c>
      <c r="K7" s="57" t="s">
        <v>34</v>
      </c>
      <c r="L7" s="57" t="s">
        <v>35</v>
      </c>
      <c r="M7" s="60" t="s">
        <v>36</v>
      </c>
      <c r="N7" s="139"/>
      <c r="O7" s="141"/>
      <c r="P7" s="143"/>
      <c r="Q7" s="143"/>
    </row>
    <row r="8" spans="2:17" ht="12.75">
      <c r="B8" s="61">
        <v>3004</v>
      </c>
      <c r="C8" s="62" t="s">
        <v>58</v>
      </c>
      <c r="D8" s="62" t="s">
        <v>50</v>
      </c>
      <c r="E8" s="63" t="s">
        <v>106</v>
      </c>
      <c r="F8" s="64">
        <v>10</v>
      </c>
      <c r="G8" s="65">
        <v>67.48</v>
      </c>
      <c r="H8" s="66">
        <f aca="true" t="shared" si="0" ref="H8:H14">IF(OR(G8="снят",G8="н/я",G8&gt;I$5),120,IF(G8&gt;I$4,G8-I$4,0))</f>
        <v>15.480000000000004</v>
      </c>
      <c r="I8" s="67">
        <f aca="true" t="shared" si="1" ref="I8:I14">IF(H8=120,120,F8+H8)</f>
        <v>25.480000000000004</v>
      </c>
      <c r="J8" s="68">
        <v>5</v>
      </c>
      <c r="K8" s="65">
        <v>46.52</v>
      </c>
      <c r="L8" s="69">
        <f aca="true" t="shared" si="2" ref="L8:L14">IF(OR(K8="снят",K8="н/я",K8&gt;M$5),100,IF(K8&gt;M$4,K8-M$4,0))</f>
        <v>3.520000000000003</v>
      </c>
      <c r="M8" s="70">
        <f aca="true" t="shared" si="3" ref="M8:M14">IF(L8=100,100,J8+L8)</f>
        <v>8.520000000000003</v>
      </c>
      <c r="N8" s="71">
        <f aca="true" t="shared" si="4" ref="N8:N14">I8+M8</f>
        <v>34.00000000000001</v>
      </c>
      <c r="O8" s="72">
        <f aca="true" t="shared" si="5" ref="O8:O14">IF(OR(G8="снят",G8="н/я",G8&gt;I$5,K8="снят",K8="н/я",K8&gt;M$5,AND(G8=0,K8=0)),"—",G8+K8)</f>
        <v>114</v>
      </c>
      <c r="P8" s="73">
        <v>1</v>
      </c>
      <c r="Q8" s="73">
        <f>IF(O8="—","—",1)</f>
        <v>1</v>
      </c>
    </row>
    <row r="9" spans="2:17" ht="12.75">
      <c r="B9" s="61">
        <v>3003</v>
      </c>
      <c r="C9" s="62" t="s">
        <v>81</v>
      </c>
      <c r="D9" s="62" t="s">
        <v>50</v>
      </c>
      <c r="E9" s="63" t="s">
        <v>107</v>
      </c>
      <c r="F9" s="74">
        <v>0</v>
      </c>
      <c r="G9" s="75">
        <v>75.98</v>
      </c>
      <c r="H9" s="69">
        <f t="shared" si="0"/>
        <v>23.980000000000004</v>
      </c>
      <c r="I9" s="70">
        <f t="shared" si="1"/>
        <v>23.980000000000004</v>
      </c>
      <c r="J9" s="76">
        <v>0</v>
      </c>
      <c r="K9" s="75">
        <v>54.33</v>
      </c>
      <c r="L9" s="69">
        <f t="shared" si="2"/>
        <v>11.329999999999998</v>
      </c>
      <c r="M9" s="70">
        <f t="shared" si="3"/>
        <v>11.329999999999998</v>
      </c>
      <c r="N9" s="77">
        <f t="shared" si="4"/>
        <v>35.31</v>
      </c>
      <c r="O9" s="72">
        <f t="shared" si="5"/>
        <v>130.31</v>
      </c>
      <c r="P9" s="78">
        <f aca="true" t="shared" si="6" ref="P9:P14">P8+1</f>
        <v>2</v>
      </c>
      <c r="Q9" s="78">
        <f aca="true" t="shared" si="7" ref="Q9:Q14">IF(O9="—","—",Q8+1)</f>
        <v>2</v>
      </c>
    </row>
    <row r="10" spans="2:17" ht="12.75">
      <c r="B10" s="61">
        <v>3002</v>
      </c>
      <c r="C10" s="62" t="s">
        <v>58</v>
      </c>
      <c r="D10" s="62" t="s">
        <v>50</v>
      </c>
      <c r="E10" s="63" t="s">
        <v>108</v>
      </c>
      <c r="F10" s="74">
        <v>0</v>
      </c>
      <c r="G10" s="75" t="s">
        <v>60</v>
      </c>
      <c r="H10" s="69">
        <f t="shared" si="0"/>
        <v>120</v>
      </c>
      <c r="I10" s="70">
        <f t="shared" si="1"/>
        <v>120</v>
      </c>
      <c r="J10" s="76">
        <v>0</v>
      </c>
      <c r="K10" s="75">
        <v>51.9</v>
      </c>
      <c r="L10" s="69">
        <f t="shared" si="2"/>
        <v>8.899999999999999</v>
      </c>
      <c r="M10" s="70">
        <f t="shared" si="3"/>
        <v>8.899999999999999</v>
      </c>
      <c r="N10" s="77">
        <f t="shared" si="4"/>
        <v>128.9</v>
      </c>
      <c r="O10" s="72" t="str">
        <f t="shared" si="5"/>
        <v>—</v>
      </c>
      <c r="P10" s="78">
        <f t="shared" si="6"/>
        <v>3</v>
      </c>
      <c r="Q10" s="78" t="str">
        <f t="shared" si="7"/>
        <v>—</v>
      </c>
    </row>
    <row r="11" spans="2:17" ht="12.75">
      <c r="B11" s="61">
        <v>3001</v>
      </c>
      <c r="C11" s="62" t="s">
        <v>92</v>
      </c>
      <c r="D11" s="62" t="s">
        <v>50</v>
      </c>
      <c r="E11" s="63" t="s">
        <v>109</v>
      </c>
      <c r="F11" s="74">
        <v>0</v>
      </c>
      <c r="G11" s="75" t="s">
        <v>60</v>
      </c>
      <c r="H11" s="69">
        <f t="shared" si="0"/>
        <v>120</v>
      </c>
      <c r="I11" s="70">
        <f t="shared" si="1"/>
        <v>120</v>
      </c>
      <c r="J11" s="76">
        <v>0</v>
      </c>
      <c r="K11" s="75" t="s">
        <v>60</v>
      </c>
      <c r="L11" s="69">
        <f t="shared" si="2"/>
        <v>100</v>
      </c>
      <c r="M11" s="70">
        <f t="shared" si="3"/>
        <v>100</v>
      </c>
      <c r="N11" s="77">
        <f t="shared" si="4"/>
        <v>220</v>
      </c>
      <c r="O11" s="72" t="str">
        <f t="shared" si="5"/>
        <v>—</v>
      </c>
      <c r="P11" s="78">
        <f t="shared" si="6"/>
        <v>4</v>
      </c>
      <c r="Q11" s="78" t="str">
        <f t="shared" si="7"/>
        <v>—</v>
      </c>
    </row>
    <row r="12" spans="2:17" ht="12.75">
      <c r="B12" s="61">
        <v>3005</v>
      </c>
      <c r="C12" s="62" t="s">
        <v>61</v>
      </c>
      <c r="D12" s="62" t="s">
        <v>51</v>
      </c>
      <c r="E12" s="63" t="s">
        <v>110</v>
      </c>
      <c r="F12" s="74">
        <v>0</v>
      </c>
      <c r="G12" s="75" t="s">
        <v>60</v>
      </c>
      <c r="H12" s="69">
        <f t="shared" si="0"/>
        <v>120</v>
      </c>
      <c r="I12" s="70">
        <f t="shared" si="1"/>
        <v>120</v>
      </c>
      <c r="J12" s="76">
        <v>0</v>
      </c>
      <c r="K12" s="75" t="s">
        <v>60</v>
      </c>
      <c r="L12" s="69">
        <f t="shared" si="2"/>
        <v>100</v>
      </c>
      <c r="M12" s="70">
        <f t="shared" si="3"/>
        <v>100</v>
      </c>
      <c r="N12" s="77">
        <f t="shared" si="4"/>
        <v>220</v>
      </c>
      <c r="O12" s="72" t="str">
        <f t="shared" si="5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3006</v>
      </c>
      <c r="C13" s="62" t="s">
        <v>92</v>
      </c>
      <c r="D13" s="62" t="s">
        <v>50</v>
      </c>
      <c r="E13" s="63" t="s">
        <v>111</v>
      </c>
      <c r="F13" s="74">
        <v>0</v>
      </c>
      <c r="G13" s="75" t="s">
        <v>73</v>
      </c>
      <c r="H13" s="69">
        <f t="shared" si="0"/>
        <v>120</v>
      </c>
      <c r="I13" s="70">
        <f t="shared" si="1"/>
        <v>120</v>
      </c>
      <c r="J13" s="76">
        <v>0</v>
      </c>
      <c r="K13" s="75" t="s">
        <v>73</v>
      </c>
      <c r="L13" s="69">
        <f t="shared" si="2"/>
        <v>100</v>
      </c>
      <c r="M13" s="70">
        <f t="shared" si="3"/>
        <v>100</v>
      </c>
      <c r="N13" s="77">
        <f t="shared" si="4"/>
        <v>220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3007</v>
      </c>
      <c r="C14" s="62" t="s">
        <v>112</v>
      </c>
      <c r="D14" s="62" t="s">
        <v>50</v>
      </c>
      <c r="E14" s="63" t="s">
        <v>113</v>
      </c>
      <c r="F14" s="74">
        <v>0</v>
      </c>
      <c r="G14" s="75" t="s">
        <v>60</v>
      </c>
      <c r="H14" s="69">
        <f t="shared" si="0"/>
        <v>120</v>
      </c>
      <c r="I14" s="70">
        <f t="shared" si="1"/>
        <v>120</v>
      </c>
      <c r="J14" s="76">
        <v>0</v>
      </c>
      <c r="K14" s="75" t="s">
        <v>60</v>
      </c>
      <c r="L14" s="69">
        <f t="shared" si="2"/>
        <v>100</v>
      </c>
      <c r="M14" s="70">
        <f t="shared" si="3"/>
        <v>100</v>
      </c>
      <c r="N14" s="77">
        <f t="shared" si="4"/>
        <v>220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3.5" thickBot="1">
      <c r="B15" s="79"/>
      <c r="C15" s="80"/>
      <c r="D15" s="80"/>
      <c r="E15" s="81"/>
      <c r="F15" s="82"/>
      <c r="G15" s="80"/>
      <c r="H15" s="80"/>
      <c r="I15" s="83"/>
      <c r="J15" s="82"/>
      <c r="K15" s="80"/>
      <c r="L15" s="80"/>
      <c r="M15" s="83"/>
      <c r="N15" s="84"/>
      <c r="O15" s="81"/>
      <c r="P15" s="85"/>
      <c r="Q15" s="85"/>
    </row>
  </sheetData>
  <sheetProtection/>
  <mergeCells count="10">
    <mergeCell ref="F6:I6"/>
    <mergeCell ref="J6:M6"/>
    <mergeCell ref="B6:B7"/>
    <mergeCell ref="C6:C7"/>
    <mergeCell ref="D6:D7"/>
    <mergeCell ref="E6:E7"/>
    <mergeCell ref="N6:N7"/>
    <mergeCell ref="O6:O7"/>
    <mergeCell ref="P6:P7"/>
    <mergeCell ref="Q6:Q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19"/>
  <sheetViews>
    <sheetView zoomScale="85" zoomScaleNormal="85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">
        <v>9</v>
      </c>
      <c r="E3" s="44"/>
    </row>
    <row r="4" spans="2:19" s="37" customFormat="1" ht="12.75">
      <c r="B4" s="45" t="s">
        <v>53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5" t="s">
        <v>29</v>
      </c>
      <c r="J6" s="153"/>
      <c r="K6" s="153"/>
      <c r="L6" s="155" t="s">
        <v>37</v>
      </c>
      <c r="M6" s="153"/>
      <c r="N6" s="153"/>
      <c r="O6" s="156"/>
      <c r="P6" s="155" t="s">
        <v>38</v>
      </c>
      <c r="Q6" s="153"/>
      <c r="R6" s="156"/>
      <c r="S6" s="138" t="s">
        <v>39</v>
      </c>
      <c r="T6" s="142" t="s">
        <v>32</v>
      </c>
      <c r="U6" s="142" t="s">
        <v>32</v>
      </c>
    </row>
    <row r="7" spans="2:21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40</v>
      </c>
      <c r="I7" s="59" t="s">
        <v>33</v>
      </c>
      <c r="J7" s="57" t="s">
        <v>34</v>
      </c>
      <c r="K7" s="57" t="s">
        <v>40</v>
      </c>
      <c r="L7" s="59" t="s">
        <v>34</v>
      </c>
      <c r="M7" s="57" t="s">
        <v>41</v>
      </c>
      <c r="N7" s="57" t="s">
        <v>42</v>
      </c>
      <c r="O7" s="60" t="s">
        <v>40</v>
      </c>
      <c r="P7" s="59" t="s">
        <v>34</v>
      </c>
      <c r="Q7" s="57" t="s">
        <v>43</v>
      </c>
      <c r="R7" s="60" t="s">
        <v>40</v>
      </c>
      <c r="S7" s="157"/>
      <c r="T7" s="158"/>
      <c r="U7" s="158"/>
    </row>
    <row r="8" spans="2:21" ht="12.75">
      <c r="B8" s="61">
        <v>6509</v>
      </c>
      <c r="C8" s="62" t="s">
        <v>56</v>
      </c>
      <c r="D8" s="62" t="s">
        <v>50</v>
      </c>
      <c r="E8" s="63" t="s">
        <v>57</v>
      </c>
      <c r="F8" s="74">
        <v>0</v>
      </c>
      <c r="G8" s="75">
        <v>59.99</v>
      </c>
      <c r="H8" s="75">
        <f aca="true" t="shared" si="0" ref="H8:H18">IF(OR(G8="снят",G8="н/я",G8="н/ф",G8=0),0,120-G8-F8)</f>
        <v>60.01</v>
      </c>
      <c r="I8" s="76">
        <v>0</v>
      </c>
      <c r="J8" s="75">
        <v>46.55</v>
      </c>
      <c r="K8" s="75">
        <f aca="true" t="shared" si="1" ref="K8:K18">IF(OR(J8="снят",J8="н/я",J8="н/ф",J8=0),0,100-J8-I8)</f>
        <v>53.45</v>
      </c>
      <c r="L8" s="90">
        <v>34.15</v>
      </c>
      <c r="M8" s="69">
        <v>23</v>
      </c>
      <c r="N8" s="69">
        <v>0</v>
      </c>
      <c r="O8" s="70">
        <f aca="true" t="shared" si="2" ref="O8:O18">IF(OR(L8="снят",L8="н/я",L8="н/ф",L8=0),0,M8+N8)</f>
        <v>23</v>
      </c>
      <c r="P8" s="90">
        <v>82.8</v>
      </c>
      <c r="Q8" s="69">
        <v>19</v>
      </c>
      <c r="R8" s="70">
        <f aca="true" t="shared" si="3" ref="R8:R18">IF(OR(P8="снят",P8="н/я",P8="н/ф",P8=0),0,Q8)</f>
        <v>19</v>
      </c>
      <c r="S8" s="71">
        <f>SUMIF($7:$7,"баллы",8:8)</f>
        <v>155.46</v>
      </c>
      <c r="T8" s="73">
        <v>1</v>
      </c>
      <c r="U8" s="73">
        <f>IF(S8=0,"—",1)</f>
        <v>1</v>
      </c>
    </row>
    <row r="9" spans="2:21" ht="12.75">
      <c r="B9" s="61">
        <v>6507</v>
      </c>
      <c r="C9" s="62" t="s">
        <v>54</v>
      </c>
      <c r="D9" s="62" t="s">
        <v>49</v>
      </c>
      <c r="E9" s="63" t="s">
        <v>55</v>
      </c>
      <c r="F9" s="74">
        <v>0</v>
      </c>
      <c r="G9" s="75">
        <v>47.81</v>
      </c>
      <c r="H9" s="75">
        <f t="shared" si="0"/>
        <v>72.19</v>
      </c>
      <c r="I9" s="76">
        <v>5</v>
      </c>
      <c r="J9" s="75">
        <v>44.55</v>
      </c>
      <c r="K9" s="75">
        <f t="shared" si="1"/>
        <v>50.45</v>
      </c>
      <c r="L9" s="90">
        <v>32.18</v>
      </c>
      <c r="M9" s="69">
        <v>20</v>
      </c>
      <c r="N9" s="69">
        <v>0</v>
      </c>
      <c r="O9" s="70">
        <f t="shared" si="2"/>
        <v>20</v>
      </c>
      <c r="P9" s="90">
        <v>35.17</v>
      </c>
      <c r="Q9" s="69">
        <v>9</v>
      </c>
      <c r="R9" s="70">
        <f t="shared" si="3"/>
        <v>9</v>
      </c>
      <c r="S9" s="77">
        <f aca="true" t="shared" si="4" ref="S9:S18">SUMIF($7:$7,"баллы",$A9:$IV9)</f>
        <v>151.64</v>
      </c>
      <c r="T9" s="78">
        <f aca="true" t="shared" si="5" ref="T9:T18">T8+1</f>
        <v>2</v>
      </c>
      <c r="U9" s="78">
        <f aca="true" t="shared" si="6" ref="U9:U18">IF(S9=0,"—",U8+1)</f>
        <v>2</v>
      </c>
    </row>
    <row r="10" spans="2:21" ht="12.75">
      <c r="B10" s="61">
        <v>6508</v>
      </c>
      <c r="C10" s="62" t="s">
        <v>65</v>
      </c>
      <c r="D10" s="62" t="s">
        <v>49</v>
      </c>
      <c r="E10" s="63" t="s">
        <v>66</v>
      </c>
      <c r="F10" s="74">
        <v>0</v>
      </c>
      <c r="G10" s="75" t="s">
        <v>60</v>
      </c>
      <c r="H10" s="75">
        <f t="shared" si="0"/>
        <v>0</v>
      </c>
      <c r="I10" s="76">
        <v>15</v>
      </c>
      <c r="J10" s="75">
        <v>38.02</v>
      </c>
      <c r="K10" s="75">
        <f t="shared" si="1"/>
        <v>46.98</v>
      </c>
      <c r="L10" s="90">
        <v>32.4</v>
      </c>
      <c r="M10" s="69">
        <v>25</v>
      </c>
      <c r="N10" s="69">
        <v>12</v>
      </c>
      <c r="O10" s="70">
        <f t="shared" si="2"/>
        <v>37</v>
      </c>
      <c r="P10" s="90">
        <v>49.5</v>
      </c>
      <c r="Q10" s="69">
        <v>26</v>
      </c>
      <c r="R10" s="70">
        <f t="shared" si="3"/>
        <v>26</v>
      </c>
      <c r="S10" s="77">
        <f t="shared" si="4"/>
        <v>109.97999999999999</v>
      </c>
      <c r="T10" s="78">
        <f t="shared" si="5"/>
        <v>3</v>
      </c>
      <c r="U10" s="78">
        <f t="shared" si="6"/>
        <v>3</v>
      </c>
    </row>
    <row r="11" spans="2:21" ht="12.75">
      <c r="B11" s="61">
        <v>6505</v>
      </c>
      <c r="C11" s="62" t="s">
        <v>63</v>
      </c>
      <c r="D11" s="62" t="s">
        <v>52</v>
      </c>
      <c r="E11" s="63" t="s">
        <v>64</v>
      </c>
      <c r="F11" s="74">
        <v>0</v>
      </c>
      <c r="G11" s="75">
        <v>60.67</v>
      </c>
      <c r="H11" s="75">
        <f t="shared" si="0"/>
        <v>59.33</v>
      </c>
      <c r="I11" s="76">
        <v>0</v>
      </c>
      <c r="J11" s="75" t="s">
        <v>60</v>
      </c>
      <c r="K11" s="75">
        <f t="shared" si="1"/>
        <v>0</v>
      </c>
      <c r="L11" s="90">
        <v>32.18</v>
      </c>
      <c r="M11" s="69">
        <v>23</v>
      </c>
      <c r="N11" s="69">
        <v>12</v>
      </c>
      <c r="O11" s="70">
        <f t="shared" si="2"/>
        <v>35</v>
      </c>
      <c r="P11" s="90">
        <v>44.02</v>
      </c>
      <c r="Q11" s="69">
        <v>14</v>
      </c>
      <c r="R11" s="70">
        <f t="shared" si="3"/>
        <v>14</v>
      </c>
      <c r="S11" s="77">
        <f t="shared" si="4"/>
        <v>108.33</v>
      </c>
      <c r="T11" s="78">
        <f t="shared" si="5"/>
        <v>4</v>
      </c>
      <c r="U11" s="78">
        <f t="shared" si="6"/>
        <v>4</v>
      </c>
    </row>
    <row r="12" spans="2:21" ht="12.75">
      <c r="B12" s="61">
        <v>6510</v>
      </c>
      <c r="C12" s="62" t="s">
        <v>58</v>
      </c>
      <c r="D12" s="62" t="s">
        <v>50</v>
      </c>
      <c r="E12" s="63" t="s">
        <v>59</v>
      </c>
      <c r="F12" s="74">
        <v>0</v>
      </c>
      <c r="G12" s="75" t="s">
        <v>60</v>
      </c>
      <c r="H12" s="75">
        <f t="shared" si="0"/>
        <v>0</v>
      </c>
      <c r="I12" s="76">
        <v>0</v>
      </c>
      <c r="J12" s="75">
        <v>41.55</v>
      </c>
      <c r="K12" s="75">
        <f t="shared" si="1"/>
        <v>58.45</v>
      </c>
      <c r="L12" s="90">
        <v>32.25</v>
      </c>
      <c r="M12" s="69">
        <v>23</v>
      </c>
      <c r="N12" s="69">
        <v>0</v>
      </c>
      <c r="O12" s="70">
        <f t="shared" si="2"/>
        <v>23</v>
      </c>
      <c r="P12" s="90">
        <v>50.52</v>
      </c>
      <c r="Q12" s="69">
        <v>12</v>
      </c>
      <c r="R12" s="70">
        <f t="shared" si="3"/>
        <v>12</v>
      </c>
      <c r="S12" s="77">
        <f t="shared" si="4"/>
        <v>93.45</v>
      </c>
      <c r="T12" s="78">
        <f t="shared" si="5"/>
        <v>5</v>
      </c>
      <c r="U12" s="78">
        <f t="shared" si="6"/>
        <v>5</v>
      </c>
    </row>
    <row r="13" spans="2:21" ht="12.75">
      <c r="B13" s="61">
        <v>6501</v>
      </c>
      <c r="C13" s="62" t="s">
        <v>69</v>
      </c>
      <c r="D13" s="62" t="s">
        <v>49</v>
      </c>
      <c r="E13" s="63" t="s">
        <v>70</v>
      </c>
      <c r="F13" s="74">
        <v>0</v>
      </c>
      <c r="G13" s="75" t="s">
        <v>60</v>
      </c>
      <c r="H13" s="75">
        <f t="shared" si="0"/>
        <v>0</v>
      </c>
      <c r="I13" s="76">
        <v>0</v>
      </c>
      <c r="J13" s="75" t="s">
        <v>60</v>
      </c>
      <c r="K13" s="75">
        <f t="shared" si="1"/>
        <v>0</v>
      </c>
      <c r="L13" s="90">
        <v>27.82</v>
      </c>
      <c r="M13" s="69">
        <v>22</v>
      </c>
      <c r="N13" s="69">
        <v>0</v>
      </c>
      <c r="O13" s="70">
        <f t="shared" si="2"/>
        <v>22</v>
      </c>
      <c r="P13" s="90">
        <v>49.58</v>
      </c>
      <c r="Q13" s="69">
        <v>46</v>
      </c>
      <c r="R13" s="70">
        <f t="shared" si="3"/>
        <v>46</v>
      </c>
      <c r="S13" s="77">
        <f t="shared" si="4"/>
        <v>68</v>
      </c>
      <c r="T13" s="78">
        <f t="shared" si="5"/>
        <v>6</v>
      </c>
      <c r="U13" s="78">
        <f t="shared" si="6"/>
        <v>6</v>
      </c>
    </row>
    <row r="14" spans="2:21" ht="12.75">
      <c r="B14" s="61">
        <v>6503</v>
      </c>
      <c r="C14" s="62" t="s">
        <v>61</v>
      </c>
      <c r="D14" s="62" t="s">
        <v>51</v>
      </c>
      <c r="E14" s="63" t="s">
        <v>62</v>
      </c>
      <c r="F14" s="74">
        <v>0</v>
      </c>
      <c r="G14" s="75" t="s">
        <v>60</v>
      </c>
      <c r="H14" s="75">
        <f t="shared" si="0"/>
        <v>0</v>
      </c>
      <c r="I14" s="76">
        <v>5</v>
      </c>
      <c r="J14" s="75">
        <v>32.34</v>
      </c>
      <c r="K14" s="75">
        <f t="shared" si="1"/>
        <v>62.66</v>
      </c>
      <c r="L14" s="90" t="s">
        <v>73</v>
      </c>
      <c r="M14" s="69">
        <v>0</v>
      </c>
      <c r="N14" s="69">
        <v>0</v>
      </c>
      <c r="O14" s="70">
        <f t="shared" si="2"/>
        <v>0</v>
      </c>
      <c r="P14" s="90" t="s">
        <v>73</v>
      </c>
      <c r="Q14" s="69">
        <v>0</v>
      </c>
      <c r="R14" s="70">
        <f t="shared" si="3"/>
        <v>0</v>
      </c>
      <c r="S14" s="77">
        <f t="shared" si="4"/>
        <v>62.66</v>
      </c>
      <c r="T14" s="78">
        <f t="shared" si="5"/>
        <v>7</v>
      </c>
      <c r="U14" s="78">
        <f t="shared" si="6"/>
        <v>7</v>
      </c>
    </row>
    <row r="15" spans="2:21" ht="12.75">
      <c r="B15" s="61">
        <v>6506</v>
      </c>
      <c r="C15" s="62" t="s">
        <v>67</v>
      </c>
      <c r="D15" s="62" t="s">
        <v>52</v>
      </c>
      <c r="E15" s="63" t="s">
        <v>68</v>
      </c>
      <c r="F15" s="74">
        <v>0</v>
      </c>
      <c r="G15" s="75" t="s">
        <v>60</v>
      </c>
      <c r="H15" s="75">
        <f t="shared" si="0"/>
        <v>0</v>
      </c>
      <c r="I15" s="76">
        <v>10</v>
      </c>
      <c r="J15" s="75">
        <v>62.52</v>
      </c>
      <c r="K15" s="75">
        <f t="shared" si="1"/>
        <v>27.479999999999997</v>
      </c>
      <c r="L15" s="90" t="s">
        <v>73</v>
      </c>
      <c r="M15" s="69">
        <v>0</v>
      </c>
      <c r="N15" s="69">
        <v>0</v>
      </c>
      <c r="O15" s="70">
        <f t="shared" si="2"/>
        <v>0</v>
      </c>
      <c r="P15" s="90" t="s">
        <v>73</v>
      </c>
      <c r="Q15" s="69">
        <v>0</v>
      </c>
      <c r="R15" s="70">
        <f t="shared" si="3"/>
        <v>0</v>
      </c>
      <c r="S15" s="77">
        <f t="shared" si="4"/>
        <v>27.479999999999997</v>
      </c>
      <c r="T15" s="78">
        <f t="shared" si="5"/>
        <v>8</v>
      </c>
      <c r="U15" s="78">
        <f t="shared" si="6"/>
        <v>8</v>
      </c>
    </row>
    <row r="16" spans="2:21" ht="12.75">
      <c r="B16" s="61">
        <v>6502</v>
      </c>
      <c r="C16" s="62" t="s">
        <v>71</v>
      </c>
      <c r="D16" s="62" t="s">
        <v>50</v>
      </c>
      <c r="E16" s="63" t="s">
        <v>72</v>
      </c>
      <c r="F16" s="74">
        <v>0</v>
      </c>
      <c r="G16" s="75" t="s">
        <v>73</v>
      </c>
      <c r="H16" s="75">
        <f t="shared" si="0"/>
        <v>0</v>
      </c>
      <c r="I16" s="76">
        <v>0</v>
      </c>
      <c r="J16" s="75" t="s">
        <v>73</v>
      </c>
      <c r="K16" s="75">
        <f t="shared" si="1"/>
        <v>0</v>
      </c>
      <c r="L16" s="90" t="s">
        <v>73</v>
      </c>
      <c r="M16" s="69">
        <v>0</v>
      </c>
      <c r="N16" s="69">
        <v>0</v>
      </c>
      <c r="O16" s="70">
        <f t="shared" si="2"/>
        <v>0</v>
      </c>
      <c r="P16" s="90" t="s">
        <v>73</v>
      </c>
      <c r="Q16" s="69">
        <v>0</v>
      </c>
      <c r="R16" s="70">
        <f t="shared" si="3"/>
        <v>0</v>
      </c>
      <c r="S16" s="77">
        <f t="shared" si="4"/>
        <v>0</v>
      </c>
      <c r="T16" s="78">
        <f t="shared" si="5"/>
        <v>9</v>
      </c>
      <c r="U16" s="78" t="str">
        <f t="shared" si="6"/>
        <v>—</v>
      </c>
    </row>
    <row r="17" spans="2:21" ht="12.75">
      <c r="B17" s="61">
        <v>6504</v>
      </c>
      <c r="C17" s="62" t="s">
        <v>74</v>
      </c>
      <c r="D17" s="62" t="s">
        <v>50</v>
      </c>
      <c r="E17" s="63" t="s">
        <v>75</v>
      </c>
      <c r="F17" s="74">
        <v>0</v>
      </c>
      <c r="G17" s="75" t="s">
        <v>73</v>
      </c>
      <c r="H17" s="75">
        <f t="shared" si="0"/>
        <v>0</v>
      </c>
      <c r="I17" s="76">
        <v>0</v>
      </c>
      <c r="J17" s="75" t="s">
        <v>73</v>
      </c>
      <c r="K17" s="75">
        <f t="shared" si="1"/>
        <v>0</v>
      </c>
      <c r="L17" s="90" t="s">
        <v>73</v>
      </c>
      <c r="M17" s="69">
        <v>0</v>
      </c>
      <c r="N17" s="69">
        <v>0</v>
      </c>
      <c r="O17" s="70">
        <f t="shared" si="2"/>
        <v>0</v>
      </c>
      <c r="P17" s="90" t="s">
        <v>73</v>
      </c>
      <c r="Q17" s="69">
        <v>0</v>
      </c>
      <c r="R17" s="70">
        <f t="shared" si="3"/>
        <v>0</v>
      </c>
      <c r="S17" s="77">
        <f t="shared" si="4"/>
        <v>0</v>
      </c>
      <c r="T17" s="78">
        <f t="shared" si="5"/>
        <v>10</v>
      </c>
      <c r="U17" s="78" t="str">
        <f t="shared" si="6"/>
        <v>—</v>
      </c>
    </row>
    <row r="18" spans="2:21" ht="12.75">
      <c r="B18" s="61">
        <v>6511</v>
      </c>
      <c r="C18" s="62" t="s">
        <v>76</v>
      </c>
      <c r="D18" s="62" t="s">
        <v>50</v>
      </c>
      <c r="E18" s="63" t="s">
        <v>77</v>
      </c>
      <c r="F18" s="74">
        <v>0</v>
      </c>
      <c r="G18" s="75" t="s">
        <v>73</v>
      </c>
      <c r="H18" s="75">
        <f t="shared" si="0"/>
        <v>0</v>
      </c>
      <c r="I18" s="76">
        <v>0</v>
      </c>
      <c r="J18" s="75" t="s">
        <v>73</v>
      </c>
      <c r="K18" s="75">
        <f t="shared" si="1"/>
        <v>0</v>
      </c>
      <c r="L18" s="90" t="s">
        <v>73</v>
      </c>
      <c r="M18" s="69">
        <v>0</v>
      </c>
      <c r="N18" s="69">
        <v>0</v>
      </c>
      <c r="O18" s="70">
        <f t="shared" si="2"/>
        <v>0</v>
      </c>
      <c r="P18" s="90" t="s">
        <v>73</v>
      </c>
      <c r="Q18" s="69">
        <v>0</v>
      </c>
      <c r="R18" s="70">
        <f t="shared" si="3"/>
        <v>0</v>
      </c>
      <c r="S18" s="77">
        <f t="shared" si="4"/>
        <v>0</v>
      </c>
      <c r="T18" s="78">
        <f t="shared" si="5"/>
        <v>11</v>
      </c>
      <c r="U18" s="78" t="str">
        <f t="shared" si="6"/>
        <v>—</v>
      </c>
    </row>
    <row r="19" spans="2:21" ht="13.5" thickBot="1">
      <c r="B19" s="79"/>
      <c r="C19" s="80"/>
      <c r="D19" s="80"/>
      <c r="E19" s="81"/>
      <c r="F19" s="82"/>
      <c r="G19" s="80"/>
      <c r="H19" s="80"/>
      <c r="I19" s="82"/>
      <c r="J19" s="80"/>
      <c r="K19" s="80"/>
      <c r="L19" s="82"/>
      <c r="M19" s="80"/>
      <c r="N19" s="80"/>
      <c r="O19" s="83"/>
      <c r="P19" s="82"/>
      <c r="Q19" s="80"/>
      <c r="R19" s="83"/>
      <c r="S19" s="84"/>
      <c r="T19" s="85"/>
      <c r="U19" s="85"/>
    </row>
  </sheetData>
  <sheetProtection/>
  <mergeCells count="11">
    <mergeCell ref="U6:U7"/>
    <mergeCell ref="I6:K6"/>
    <mergeCell ref="B6:B7"/>
    <mergeCell ref="C6:C7"/>
    <mergeCell ref="D6:D7"/>
    <mergeCell ref="E6:E7"/>
    <mergeCell ref="F6:H6"/>
    <mergeCell ref="L6:O6"/>
    <mergeCell ref="P6:R6"/>
    <mergeCell ref="S6:S7"/>
    <mergeCell ref="T6:T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14"/>
  <sheetViews>
    <sheetView zoomScale="85" zoomScaleNormal="85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78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5" t="s">
        <v>29</v>
      </c>
      <c r="J6" s="153"/>
      <c r="K6" s="153"/>
      <c r="L6" s="155" t="s">
        <v>37</v>
      </c>
      <c r="M6" s="153"/>
      <c r="N6" s="153"/>
      <c r="O6" s="156"/>
      <c r="P6" s="155" t="s">
        <v>38</v>
      </c>
      <c r="Q6" s="153"/>
      <c r="R6" s="156"/>
      <c r="S6" s="138" t="s">
        <v>39</v>
      </c>
      <c r="T6" s="142" t="s">
        <v>32</v>
      </c>
      <c r="U6" s="142" t="s">
        <v>32</v>
      </c>
    </row>
    <row r="7" spans="2:21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40</v>
      </c>
      <c r="I7" s="59" t="s">
        <v>33</v>
      </c>
      <c r="J7" s="57" t="s">
        <v>34</v>
      </c>
      <c r="K7" s="57" t="s">
        <v>40</v>
      </c>
      <c r="L7" s="59" t="s">
        <v>34</v>
      </c>
      <c r="M7" s="57" t="s">
        <v>41</v>
      </c>
      <c r="N7" s="57" t="s">
        <v>42</v>
      </c>
      <c r="O7" s="60" t="s">
        <v>40</v>
      </c>
      <c r="P7" s="59" t="s">
        <v>34</v>
      </c>
      <c r="Q7" s="57" t="s">
        <v>43</v>
      </c>
      <c r="R7" s="60" t="s">
        <v>40</v>
      </c>
      <c r="S7" s="157"/>
      <c r="T7" s="158"/>
      <c r="U7" s="158"/>
    </row>
    <row r="8" spans="2:21" ht="12.75">
      <c r="B8" s="61">
        <v>5501</v>
      </c>
      <c r="C8" s="62" t="s">
        <v>79</v>
      </c>
      <c r="D8" s="62" t="s">
        <v>50</v>
      </c>
      <c r="E8" s="63" t="s">
        <v>80</v>
      </c>
      <c r="F8" s="74">
        <v>0</v>
      </c>
      <c r="G8" s="75">
        <v>49.52</v>
      </c>
      <c r="H8" s="75">
        <f aca="true" t="shared" si="0" ref="H8:H13">IF(OR(G8="снят",G8="н/я",G8="н/ф",G8=0),0,120-G8-F8)</f>
        <v>70.47999999999999</v>
      </c>
      <c r="I8" s="76">
        <v>0</v>
      </c>
      <c r="J8" s="75">
        <v>36.69</v>
      </c>
      <c r="K8" s="75">
        <f aca="true" t="shared" si="1" ref="K8:K13">IF(OR(J8="снят",J8="н/я",J8="н/ф",J8=0),0,100-J8-I8)</f>
        <v>63.31</v>
      </c>
      <c r="L8" s="90">
        <v>31.16</v>
      </c>
      <c r="M8" s="69">
        <v>24</v>
      </c>
      <c r="N8" s="69">
        <v>12</v>
      </c>
      <c r="O8" s="70">
        <f aca="true" t="shared" si="2" ref="O8:O13">IF(OR(L8="снят",L8="н/я",L8="н/ф",L8=0),0,M8+N8)</f>
        <v>36</v>
      </c>
      <c r="P8" s="90">
        <v>47</v>
      </c>
      <c r="Q8" s="69">
        <v>26</v>
      </c>
      <c r="R8" s="70">
        <f aca="true" t="shared" si="3" ref="R8:R13">IF(OR(P8="снят",P8="н/я",P8="н/ф",P8=0),0,Q8)</f>
        <v>26</v>
      </c>
      <c r="S8" s="71">
        <f aca="true" t="shared" si="4" ref="S8:S13">SUMIF($7:$7,"баллы",$A8:$IV8)</f>
        <v>195.79</v>
      </c>
      <c r="T8" s="73">
        <v>1</v>
      </c>
      <c r="U8" s="73">
        <f>IF(S8=0,"—",1)</f>
        <v>1</v>
      </c>
    </row>
    <row r="9" spans="2:21" ht="12.75">
      <c r="B9" s="61">
        <v>5502</v>
      </c>
      <c r="C9" s="62" t="s">
        <v>81</v>
      </c>
      <c r="D9" s="62" t="s">
        <v>50</v>
      </c>
      <c r="E9" s="63" t="s">
        <v>82</v>
      </c>
      <c r="F9" s="74">
        <v>10</v>
      </c>
      <c r="G9" s="75">
        <v>78.65</v>
      </c>
      <c r="H9" s="75">
        <f t="shared" si="0"/>
        <v>31.349999999999994</v>
      </c>
      <c r="I9" s="76">
        <v>10</v>
      </c>
      <c r="J9" s="75">
        <v>46.58</v>
      </c>
      <c r="K9" s="75">
        <f t="shared" si="1"/>
        <v>43.42</v>
      </c>
      <c r="L9" s="90">
        <v>30.96</v>
      </c>
      <c r="M9" s="69">
        <v>26</v>
      </c>
      <c r="N9" s="69">
        <v>12</v>
      </c>
      <c r="O9" s="70">
        <f t="shared" si="2"/>
        <v>38</v>
      </c>
      <c r="P9" s="90">
        <v>52</v>
      </c>
      <c r="Q9" s="69">
        <v>11</v>
      </c>
      <c r="R9" s="70">
        <f t="shared" si="3"/>
        <v>11</v>
      </c>
      <c r="S9" s="77">
        <f t="shared" si="4"/>
        <v>123.77</v>
      </c>
      <c r="T9" s="78">
        <f>T8+1</f>
        <v>2</v>
      </c>
      <c r="U9" s="78">
        <f>IF(S9=0,"—",U8+1)</f>
        <v>2</v>
      </c>
    </row>
    <row r="10" spans="2:21" ht="12.75">
      <c r="B10" s="61">
        <v>5503</v>
      </c>
      <c r="C10" s="62" t="s">
        <v>83</v>
      </c>
      <c r="D10" s="62" t="s">
        <v>50</v>
      </c>
      <c r="E10" s="63" t="s">
        <v>84</v>
      </c>
      <c r="F10" s="74">
        <v>0</v>
      </c>
      <c r="G10" s="75" t="s">
        <v>60</v>
      </c>
      <c r="H10" s="75">
        <f t="shared" si="0"/>
        <v>0</v>
      </c>
      <c r="I10" s="76">
        <v>0</v>
      </c>
      <c r="J10" s="75" t="s">
        <v>60</v>
      </c>
      <c r="K10" s="75">
        <f t="shared" si="1"/>
        <v>0</v>
      </c>
      <c r="L10" s="90">
        <v>29.73</v>
      </c>
      <c r="M10" s="69">
        <v>24</v>
      </c>
      <c r="N10" s="69">
        <v>18</v>
      </c>
      <c r="O10" s="70">
        <f t="shared" si="2"/>
        <v>42</v>
      </c>
      <c r="P10" s="90">
        <v>40.17</v>
      </c>
      <c r="Q10" s="69">
        <v>31</v>
      </c>
      <c r="R10" s="70">
        <f t="shared" si="3"/>
        <v>31</v>
      </c>
      <c r="S10" s="77">
        <f t="shared" si="4"/>
        <v>73</v>
      </c>
      <c r="T10" s="78">
        <f>T9+1</f>
        <v>3</v>
      </c>
      <c r="U10" s="78">
        <f>IF(S10=0,"—",U9+1)</f>
        <v>3</v>
      </c>
    </row>
    <row r="11" spans="2:21" ht="12.75">
      <c r="B11" s="61">
        <v>5504</v>
      </c>
      <c r="C11" s="62" t="s">
        <v>85</v>
      </c>
      <c r="D11" s="62" t="s">
        <v>51</v>
      </c>
      <c r="E11" s="63" t="s">
        <v>86</v>
      </c>
      <c r="F11" s="74">
        <v>0</v>
      </c>
      <c r="G11" s="75" t="s">
        <v>60</v>
      </c>
      <c r="H11" s="75">
        <f t="shared" si="0"/>
        <v>0</v>
      </c>
      <c r="I11" s="76">
        <v>0</v>
      </c>
      <c r="J11" s="75" t="s">
        <v>60</v>
      </c>
      <c r="K11" s="75">
        <f t="shared" si="1"/>
        <v>0</v>
      </c>
      <c r="L11" s="90" t="s">
        <v>73</v>
      </c>
      <c r="M11" s="69">
        <v>0</v>
      </c>
      <c r="N11" s="69">
        <v>0</v>
      </c>
      <c r="O11" s="70">
        <f t="shared" si="2"/>
        <v>0</v>
      </c>
      <c r="P11" s="90" t="s">
        <v>73</v>
      </c>
      <c r="Q11" s="69">
        <v>0</v>
      </c>
      <c r="R11" s="70">
        <f t="shared" si="3"/>
        <v>0</v>
      </c>
      <c r="S11" s="77">
        <f t="shared" si="4"/>
        <v>0</v>
      </c>
      <c r="T11" s="78">
        <f>T10+1</f>
        <v>4</v>
      </c>
      <c r="U11" s="78" t="str">
        <f>IF(S11=0,"—",U10+1)</f>
        <v>—</v>
      </c>
    </row>
    <row r="12" spans="2:21" ht="12.75">
      <c r="B12" s="61">
        <v>5505</v>
      </c>
      <c r="C12" s="62" t="s">
        <v>61</v>
      </c>
      <c r="D12" s="62" t="s">
        <v>51</v>
      </c>
      <c r="E12" s="63" t="s">
        <v>87</v>
      </c>
      <c r="F12" s="74">
        <v>0</v>
      </c>
      <c r="G12" s="75" t="s">
        <v>60</v>
      </c>
      <c r="H12" s="75">
        <f t="shared" si="0"/>
        <v>0</v>
      </c>
      <c r="I12" s="76">
        <v>0</v>
      </c>
      <c r="J12" s="75" t="s">
        <v>60</v>
      </c>
      <c r="K12" s="75">
        <f t="shared" si="1"/>
        <v>0</v>
      </c>
      <c r="L12" s="90" t="s">
        <v>73</v>
      </c>
      <c r="M12" s="69">
        <v>0</v>
      </c>
      <c r="N12" s="69">
        <v>0</v>
      </c>
      <c r="O12" s="70">
        <f t="shared" si="2"/>
        <v>0</v>
      </c>
      <c r="P12" s="90" t="s">
        <v>73</v>
      </c>
      <c r="Q12" s="69">
        <v>0</v>
      </c>
      <c r="R12" s="70">
        <f t="shared" si="3"/>
        <v>0</v>
      </c>
      <c r="S12" s="77">
        <f t="shared" si="4"/>
        <v>0</v>
      </c>
      <c r="T12" s="78">
        <f>T11+1</f>
        <v>5</v>
      </c>
      <c r="U12" s="78" t="str">
        <f>IF(S12=0,"—",U11+1)</f>
        <v>—</v>
      </c>
    </row>
    <row r="13" spans="2:21" ht="12.75">
      <c r="B13" s="61">
        <v>5506</v>
      </c>
      <c r="C13" s="62" t="s">
        <v>67</v>
      </c>
      <c r="D13" s="62" t="s">
        <v>52</v>
      </c>
      <c r="E13" s="63" t="s">
        <v>88</v>
      </c>
      <c r="F13" s="74">
        <v>0</v>
      </c>
      <c r="G13" s="75" t="s">
        <v>60</v>
      </c>
      <c r="H13" s="75">
        <f t="shared" si="0"/>
        <v>0</v>
      </c>
      <c r="I13" s="76">
        <v>0</v>
      </c>
      <c r="J13" s="75" t="s">
        <v>60</v>
      </c>
      <c r="K13" s="75">
        <f t="shared" si="1"/>
        <v>0</v>
      </c>
      <c r="L13" s="90" t="s">
        <v>73</v>
      </c>
      <c r="M13" s="69">
        <v>0</v>
      </c>
      <c r="N13" s="69">
        <v>0</v>
      </c>
      <c r="O13" s="70">
        <f t="shared" si="2"/>
        <v>0</v>
      </c>
      <c r="P13" s="90" t="s">
        <v>73</v>
      </c>
      <c r="Q13" s="69">
        <v>0</v>
      </c>
      <c r="R13" s="70">
        <f t="shared" si="3"/>
        <v>0</v>
      </c>
      <c r="S13" s="77">
        <f t="shared" si="4"/>
        <v>0</v>
      </c>
      <c r="T13" s="78">
        <f>T12+1</f>
        <v>6</v>
      </c>
      <c r="U13" s="78" t="str">
        <f>IF(S13=0,"—",U12+1)</f>
        <v>—</v>
      </c>
    </row>
    <row r="14" spans="2:21" ht="13.5" thickBot="1">
      <c r="B14" s="79"/>
      <c r="C14" s="80"/>
      <c r="D14" s="80"/>
      <c r="E14" s="81"/>
      <c r="F14" s="82"/>
      <c r="G14" s="80"/>
      <c r="H14" s="80"/>
      <c r="I14" s="82"/>
      <c r="J14" s="80"/>
      <c r="K14" s="80"/>
      <c r="L14" s="82"/>
      <c r="M14" s="80"/>
      <c r="N14" s="80"/>
      <c r="O14" s="83"/>
      <c r="P14" s="82"/>
      <c r="Q14" s="80"/>
      <c r="R14" s="83"/>
      <c r="S14" s="84"/>
      <c r="T14" s="85"/>
      <c r="U14" s="85"/>
    </row>
  </sheetData>
  <sheetProtection/>
  <mergeCells count="11">
    <mergeCell ref="U6:U7"/>
    <mergeCell ref="I6:K6"/>
    <mergeCell ref="B6:B7"/>
    <mergeCell ref="C6:C7"/>
    <mergeCell ref="D6:D7"/>
    <mergeCell ref="E6:E7"/>
    <mergeCell ref="F6:H6"/>
    <mergeCell ref="L6:O6"/>
    <mergeCell ref="P6:R6"/>
    <mergeCell ref="S6:S7"/>
    <mergeCell ref="T6:T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1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1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89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5" t="s">
        <v>29</v>
      </c>
      <c r="J6" s="153"/>
      <c r="K6" s="153"/>
      <c r="L6" s="155" t="s">
        <v>37</v>
      </c>
      <c r="M6" s="153"/>
      <c r="N6" s="153"/>
      <c r="O6" s="156"/>
      <c r="P6" s="155" t="s">
        <v>38</v>
      </c>
      <c r="Q6" s="153"/>
      <c r="R6" s="156"/>
      <c r="S6" s="138" t="s">
        <v>39</v>
      </c>
      <c r="T6" s="142" t="s">
        <v>32</v>
      </c>
      <c r="U6" s="142" t="s">
        <v>32</v>
      </c>
    </row>
    <row r="7" spans="2:21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40</v>
      </c>
      <c r="I7" s="59" t="s">
        <v>33</v>
      </c>
      <c r="J7" s="57" t="s">
        <v>34</v>
      </c>
      <c r="K7" s="57" t="s">
        <v>40</v>
      </c>
      <c r="L7" s="59" t="s">
        <v>34</v>
      </c>
      <c r="M7" s="57" t="s">
        <v>41</v>
      </c>
      <c r="N7" s="57" t="s">
        <v>42</v>
      </c>
      <c r="O7" s="60" t="s">
        <v>40</v>
      </c>
      <c r="P7" s="59" t="s">
        <v>34</v>
      </c>
      <c r="Q7" s="57" t="s">
        <v>43</v>
      </c>
      <c r="R7" s="60" t="s">
        <v>40</v>
      </c>
      <c r="S7" s="157"/>
      <c r="T7" s="158"/>
      <c r="U7" s="158"/>
    </row>
    <row r="8" spans="2:21" ht="12.75">
      <c r="B8" s="61">
        <v>4007</v>
      </c>
      <c r="C8" s="62" t="s">
        <v>83</v>
      </c>
      <c r="D8" s="62" t="s">
        <v>50</v>
      </c>
      <c r="E8" s="63" t="s">
        <v>91</v>
      </c>
      <c r="F8" s="74">
        <v>0</v>
      </c>
      <c r="G8" s="75">
        <v>51.27</v>
      </c>
      <c r="H8" s="75">
        <f aca="true" t="shared" si="0" ref="H8:H17">IF(OR(G8="снят",G8="н/я",G8="н/ф",G8=0),0,120-G8-F8)</f>
        <v>68.72999999999999</v>
      </c>
      <c r="I8" s="76">
        <v>0</v>
      </c>
      <c r="J8" s="75">
        <v>37.39</v>
      </c>
      <c r="K8" s="75">
        <f aca="true" t="shared" si="1" ref="K8:K17">IF(OR(J8="снят",J8="н/я",J8="н/ф",J8=0),0,100-J8-I8)</f>
        <v>62.61</v>
      </c>
      <c r="L8" s="90">
        <v>31.32</v>
      </c>
      <c r="M8" s="69">
        <v>30</v>
      </c>
      <c r="N8" s="69">
        <v>12</v>
      </c>
      <c r="O8" s="70">
        <f aca="true" t="shared" si="2" ref="O8:O17">IF(OR(L8="снят",L8="н/я",L8="н/ф",L8=0),0,M8+N8)</f>
        <v>42</v>
      </c>
      <c r="P8" s="90">
        <v>47.3</v>
      </c>
      <c r="Q8" s="69">
        <v>46</v>
      </c>
      <c r="R8" s="70">
        <f aca="true" t="shared" si="3" ref="R8:R17">IF(OR(P8="снят",P8="н/я",P8="н/ф",P8=0),0,Q8)</f>
        <v>46</v>
      </c>
      <c r="S8" s="71">
        <f aca="true" t="shared" si="4" ref="S8:S17">SUMIF($7:$7,"баллы",$A8:$IV8)</f>
        <v>219.33999999999997</v>
      </c>
      <c r="T8" s="73">
        <v>1</v>
      </c>
      <c r="U8" s="73">
        <f>IF(S8=0,"—",1)</f>
        <v>1</v>
      </c>
    </row>
    <row r="9" spans="2:21" ht="12.75">
      <c r="B9" s="61">
        <v>4003</v>
      </c>
      <c r="C9" s="62" t="s">
        <v>79</v>
      </c>
      <c r="D9" s="62" t="s">
        <v>50</v>
      </c>
      <c r="E9" s="63" t="s">
        <v>90</v>
      </c>
      <c r="F9" s="74">
        <v>0</v>
      </c>
      <c r="G9" s="75">
        <v>46.16</v>
      </c>
      <c r="H9" s="75">
        <f t="shared" si="0"/>
        <v>73.84</v>
      </c>
      <c r="I9" s="76">
        <v>0</v>
      </c>
      <c r="J9" s="75">
        <v>33.66</v>
      </c>
      <c r="K9" s="75">
        <f t="shared" si="1"/>
        <v>66.34</v>
      </c>
      <c r="L9" s="90">
        <v>30.82</v>
      </c>
      <c r="M9" s="69">
        <v>0</v>
      </c>
      <c r="N9" s="69">
        <v>0</v>
      </c>
      <c r="O9" s="70">
        <f t="shared" si="2"/>
        <v>0</v>
      </c>
      <c r="P9" s="90">
        <v>48.6</v>
      </c>
      <c r="Q9" s="69">
        <v>51</v>
      </c>
      <c r="R9" s="70">
        <f t="shared" si="3"/>
        <v>51</v>
      </c>
      <c r="S9" s="77">
        <f t="shared" si="4"/>
        <v>191.18</v>
      </c>
      <c r="T9" s="78">
        <f aca="true" t="shared" si="5" ref="T9:T17">T8+1</f>
        <v>2</v>
      </c>
      <c r="U9" s="78">
        <f aca="true" t="shared" si="6" ref="U9:U17">IF(S9=0,"—",U8+1)</f>
        <v>2</v>
      </c>
    </row>
    <row r="10" spans="2:21" ht="12.75">
      <c r="B10" s="61">
        <v>4005</v>
      </c>
      <c r="C10" s="62" t="s">
        <v>92</v>
      </c>
      <c r="D10" s="62" t="s">
        <v>50</v>
      </c>
      <c r="E10" s="63" t="s">
        <v>93</v>
      </c>
      <c r="F10" s="74">
        <v>5</v>
      </c>
      <c r="G10" s="75">
        <v>65.16</v>
      </c>
      <c r="H10" s="75">
        <f t="shared" si="0"/>
        <v>49.84</v>
      </c>
      <c r="I10" s="76">
        <v>0</v>
      </c>
      <c r="J10" s="75">
        <v>45.73</v>
      </c>
      <c r="K10" s="75">
        <f t="shared" si="1"/>
        <v>54.27</v>
      </c>
      <c r="L10" s="90">
        <v>32.8</v>
      </c>
      <c r="M10" s="69">
        <v>26</v>
      </c>
      <c r="N10" s="69">
        <v>12</v>
      </c>
      <c r="O10" s="70">
        <f t="shared" si="2"/>
        <v>38</v>
      </c>
      <c r="P10" s="90">
        <v>60.75</v>
      </c>
      <c r="Q10" s="69">
        <v>33</v>
      </c>
      <c r="R10" s="70">
        <f t="shared" si="3"/>
        <v>33</v>
      </c>
      <c r="S10" s="77">
        <f t="shared" si="4"/>
        <v>175.11</v>
      </c>
      <c r="T10" s="78">
        <f t="shared" si="5"/>
        <v>3</v>
      </c>
      <c r="U10" s="78">
        <f t="shared" si="6"/>
        <v>3</v>
      </c>
    </row>
    <row r="11" spans="2:21" ht="12.75">
      <c r="B11" s="61">
        <v>4001</v>
      </c>
      <c r="C11" s="62" t="s">
        <v>94</v>
      </c>
      <c r="D11" s="62" t="s">
        <v>49</v>
      </c>
      <c r="E11" s="63" t="s">
        <v>95</v>
      </c>
      <c r="F11" s="74">
        <v>0</v>
      </c>
      <c r="G11" s="75" t="s">
        <v>60</v>
      </c>
      <c r="H11" s="75">
        <f t="shared" si="0"/>
        <v>0</v>
      </c>
      <c r="I11" s="76">
        <v>0</v>
      </c>
      <c r="J11" s="75">
        <v>37.39</v>
      </c>
      <c r="K11" s="75">
        <f t="shared" si="1"/>
        <v>62.61</v>
      </c>
      <c r="L11" s="90">
        <v>32.05</v>
      </c>
      <c r="M11" s="69">
        <v>26</v>
      </c>
      <c r="N11" s="69">
        <v>12</v>
      </c>
      <c r="O11" s="70">
        <f t="shared" si="2"/>
        <v>38</v>
      </c>
      <c r="P11" s="90">
        <v>39.87</v>
      </c>
      <c r="Q11" s="69">
        <v>12</v>
      </c>
      <c r="R11" s="70">
        <f t="shared" si="3"/>
        <v>12</v>
      </c>
      <c r="S11" s="77">
        <f t="shared" si="4"/>
        <v>112.61</v>
      </c>
      <c r="T11" s="78">
        <f t="shared" si="5"/>
        <v>4</v>
      </c>
      <c r="U11" s="78">
        <f t="shared" si="6"/>
        <v>4</v>
      </c>
    </row>
    <row r="12" spans="2:21" ht="12.75">
      <c r="B12" s="61">
        <v>4002</v>
      </c>
      <c r="C12" s="62" t="s">
        <v>56</v>
      </c>
      <c r="D12" s="62" t="s">
        <v>50</v>
      </c>
      <c r="E12" s="63" t="s">
        <v>98</v>
      </c>
      <c r="F12" s="74">
        <v>5</v>
      </c>
      <c r="G12" s="75">
        <v>52.21</v>
      </c>
      <c r="H12" s="75">
        <f t="shared" si="0"/>
        <v>62.78999999999999</v>
      </c>
      <c r="I12" s="76">
        <v>0</v>
      </c>
      <c r="J12" s="75" t="s">
        <v>60</v>
      </c>
      <c r="K12" s="75">
        <f t="shared" si="1"/>
        <v>0</v>
      </c>
      <c r="L12" s="90">
        <v>34.03</v>
      </c>
      <c r="M12" s="69">
        <v>23</v>
      </c>
      <c r="N12" s="69">
        <v>0</v>
      </c>
      <c r="O12" s="70">
        <f t="shared" si="2"/>
        <v>23</v>
      </c>
      <c r="P12" s="90">
        <v>58.67</v>
      </c>
      <c r="Q12" s="69">
        <v>26</v>
      </c>
      <c r="R12" s="70">
        <f t="shared" si="3"/>
        <v>26</v>
      </c>
      <c r="S12" s="77">
        <f t="shared" si="4"/>
        <v>111.78999999999999</v>
      </c>
      <c r="T12" s="78">
        <f t="shared" si="5"/>
        <v>5</v>
      </c>
      <c r="U12" s="78">
        <f t="shared" si="6"/>
        <v>5</v>
      </c>
    </row>
    <row r="13" spans="2:21" ht="12.75">
      <c r="B13" s="61">
        <v>4008</v>
      </c>
      <c r="C13" s="62" t="s">
        <v>94</v>
      </c>
      <c r="D13" s="62" t="s">
        <v>49</v>
      </c>
      <c r="E13" s="63" t="s">
        <v>97</v>
      </c>
      <c r="F13" s="74">
        <v>0</v>
      </c>
      <c r="G13" s="75" t="s">
        <v>60</v>
      </c>
      <c r="H13" s="75">
        <f t="shared" si="0"/>
        <v>0</v>
      </c>
      <c r="I13" s="76">
        <v>0</v>
      </c>
      <c r="J13" s="75">
        <v>41.03</v>
      </c>
      <c r="K13" s="75">
        <f t="shared" si="1"/>
        <v>58.97</v>
      </c>
      <c r="L13" s="90">
        <v>33.56</v>
      </c>
      <c r="M13" s="69">
        <v>32</v>
      </c>
      <c r="N13" s="69">
        <v>0</v>
      </c>
      <c r="O13" s="70">
        <f t="shared" si="2"/>
        <v>32</v>
      </c>
      <c r="P13" s="90" t="s">
        <v>60</v>
      </c>
      <c r="Q13" s="69">
        <v>0</v>
      </c>
      <c r="R13" s="70">
        <f t="shared" si="3"/>
        <v>0</v>
      </c>
      <c r="S13" s="77">
        <f t="shared" si="4"/>
        <v>90.97</v>
      </c>
      <c r="T13" s="78">
        <f t="shared" si="5"/>
        <v>6</v>
      </c>
      <c r="U13" s="78">
        <f t="shared" si="6"/>
        <v>6</v>
      </c>
    </row>
    <row r="14" spans="2:21" ht="12.75">
      <c r="B14" s="61">
        <v>4009</v>
      </c>
      <c r="C14" s="62" t="s">
        <v>61</v>
      </c>
      <c r="D14" s="62" t="s">
        <v>51</v>
      </c>
      <c r="E14" s="63" t="s">
        <v>96</v>
      </c>
      <c r="F14" s="74">
        <v>0</v>
      </c>
      <c r="G14" s="75" t="s">
        <v>60</v>
      </c>
      <c r="H14" s="75">
        <f t="shared" si="0"/>
        <v>0</v>
      </c>
      <c r="I14" s="76">
        <v>0</v>
      </c>
      <c r="J14" s="75">
        <v>40.09</v>
      </c>
      <c r="K14" s="75">
        <f t="shared" si="1"/>
        <v>59.91</v>
      </c>
      <c r="L14" s="90" t="s">
        <v>73</v>
      </c>
      <c r="M14" s="69">
        <v>0</v>
      </c>
      <c r="N14" s="69">
        <v>0</v>
      </c>
      <c r="O14" s="70">
        <f t="shared" si="2"/>
        <v>0</v>
      </c>
      <c r="P14" s="90" t="s">
        <v>73</v>
      </c>
      <c r="Q14" s="69">
        <v>0</v>
      </c>
      <c r="R14" s="70">
        <f t="shared" si="3"/>
        <v>0</v>
      </c>
      <c r="S14" s="77">
        <f t="shared" si="4"/>
        <v>59.91</v>
      </c>
      <c r="T14" s="78">
        <f t="shared" si="5"/>
        <v>7</v>
      </c>
      <c r="U14" s="78">
        <f t="shared" si="6"/>
        <v>7</v>
      </c>
    </row>
    <row r="15" spans="2:21" ht="12.75">
      <c r="B15" s="61">
        <v>4010</v>
      </c>
      <c r="C15" s="62" t="s">
        <v>103</v>
      </c>
      <c r="D15" s="62" t="s">
        <v>51</v>
      </c>
      <c r="E15" s="63" t="s">
        <v>104</v>
      </c>
      <c r="F15" s="74">
        <v>0</v>
      </c>
      <c r="G15" s="75" t="s">
        <v>60</v>
      </c>
      <c r="H15" s="75">
        <f t="shared" si="0"/>
        <v>0</v>
      </c>
      <c r="I15" s="76">
        <v>5</v>
      </c>
      <c r="J15" s="75">
        <v>72.4</v>
      </c>
      <c r="K15" s="75">
        <f t="shared" si="1"/>
        <v>22.599999999999994</v>
      </c>
      <c r="L15" s="90" t="s">
        <v>73</v>
      </c>
      <c r="M15" s="69">
        <v>0</v>
      </c>
      <c r="N15" s="69">
        <v>0</v>
      </c>
      <c r="O15" s="70">
        <f t="shared" si="2"/>
        <v>0</v>
      </c>
      <c r="P15" s="90" t="s">
        <v>73</v>
      </c>
      <c r="Q15" s="69">
        <v>0</v>
      </c>
      <c r="R15" s="70">
        <f t="shared" si="3"/>
        <v>0</v>
      </c>
      <c r="S15" s="77">
        <f t="shared" si="4"/>
        <v>22.599999999999994</v>
      </c>
      <c r="T15" s="78">
        <f t="shared" si="5"/>
        <v>8</v>
      </c>
      <c r="U15" s="78">
        <f t="shared" si="6"/>
        <v>8</v>
      </c>
    </row>
    <row r="16" spans="2:21" ht="12.75">
      <c r="B16" s="61">
        <v>4006</v>
      </c>
      <c r="C16" s="62" t="s">
        <v>101</v>
      </c>
      <c r="D16" s="62" t="s">
        <v>50</v>
      </c>
      <c r="E16" s="63" t="s">
        <v>102</v>
      </c>
      <c r="F16" s="74">
        <v>0</v>
      </c>
      <c r="G16" s="75" t="s">
        <v>60</v>
      </c>
      <c r="H16" s="75">
        <f t="shared" si="0"/>
        <v>0</v>
      </c>
      <c r="I16" s="76">
        <v>0</v>
      </c>
      <c r="J16" s="75" t="s">
        <v>60</v>
      </c>
      <c r="K16" s="75">
        <f t="shared" si="1"/>
        <v>0</v>
      </c>
      <c r="L16" s="90" t="s">
        <v>60</v>
      </c>
      <c r="M16" s="69">
        <v>0</v>
      </c>
      <c r="N16" s="69">
        <v>0</v>
      </c>
      <c r="O16" s="70">
        <f t="shared" si="2"/>
        <v>0</v>
      </c>
      <c r="P16" s="90">
        <v>55</v>
      </c>
      <c r="Q16" s="69">
        <v>9</v>
      </c>
      <c r="R16" s="70">
        <f t="shared" si="3"/>
        <v>9</v>
      </c>
      <c r="S16" s="77">
        <f t="shared" si="4"/>
        <v>9</v>
      </c>
      <c r="T16" s="78">
        <f t="shared" si="5"/>
        <v>9</v>
      </c>
      <c r="U16" s="78">
        <f t="shared" si="6"/>
        <v>9</v>
      </c>
    </row>
    <row r="17" spans="2:21" ht="12.75">
      <c r="B17" s="61">
        <v>4004</v>
      </c>
      <c r="C17" s="62" t="s">
        <v>99</v>
      </c>
      <c r="D17" s="62" t="s">
        <v>49</v>
      </c>
      <c r="E17" s="63" t="s">
        <v>100</v>
      </c>
      <c r="F17" s="74">
        <v>0</v>
      </c>
      <c r="G17" s="75" t="s">
        <v>73</v>
      </c>
      <c r="H17" s="75">
        <f t="shared" si="0"/>
        <v>0</v>
      </c>
      <c r="I17" s="76">
        <v>0</v>
      </c>
      <c r="J17" s="75" t="s">
        <v>73</v>
      </c>
      <c r="K17" s="75">
        <f t="shared" si="1"/>
        <v>0</v>
      </c>
      <c r="L17" s="90" t="s">
        <v>73</v>
      </c>
      <c r="M17" s="69">
        <v>0</v>
      </c>
      <c r="N17" s="69">
        <v>0</v>
      </c>
      <c r="O17" s="70">
        <f t="shared" si="2"/>
        <v>0</v>
      </c>
      <c r="P17" s="90" t="s">
        <v>73</v>
      </c>
      <c r="Q17" s="69">
        <v>0</v>
      </c>
      <c r="R17" s="70">
        <f t="shared" si="3"/>
        <v>0</v>
      </c>
      <c r="S17" s="77">
        <f t="shared" si="4"/>
        <v>0</v>
      </c>
      <c r="T17" s="78">
        <f t="shared" si="5"/>
        <v>10</v>
      </c>
      <c r="U17" s="78" t="str">
        <f t="shared" si="6"/>
        <v>—</v>
      </c>
    </row>
    <row r="18" spans="2:21" ht="13.5" thickBot="1">
      <c r="B18" s="79"/>
      <c r="C18" s="80"/>
      <c r="D18" s="80"/>
      <c r="E18" s="81"/>
      <c r="F18" s="82"/>
      <c r="G18" s="80"/>
      <c r="H18" s="80"/>
      <c r="I18" s="82"/>
      <c r="J18" s="80"/>
      <c r="K18" s="80"/>
      <c r="L18" s="82"/>
      <c r="M18" s="80"/>
      <c r="N18" s="80"/>
      <c r="O18" s="83"/>
      <c r="P18" s="82"/>
      <c r="Q18" s="80"/>
      <c r="R18" s="83"/>
      <c r="S18" s="84"/>
      <c r="T18" s="85"/>
      <c r="U18" s="85"/>
    </row>
  </sheetData>
  <sheetProtection/>
  <mergeCells count="11">
    <mergeCell ref="U6:U7"/>
    <mergeCell ref="I6:K6"/>
    <mergeCell ref="B6:B7"/>
    <mergeCell ref="C6:C7"/>
    <mergeCell ref="D6:D7"/>
    <mergeCell ref="E6:E7"/>
    <mergeCell ref="F6:H6"/>
    <mergeCell ref="L6:O6"/>
    <mergeCell ref="P6:R6"/>
    <mergeCell ref="S6:S7"/>
    <mergeCell ref="T6:T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1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«Первенство ПФО"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105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44" t="s">
        <v>24</v>
      </c>
      <c r="C6" s="146" t="s">
        <v>25</v>
      </c>
      <c r="D6" s="148" t="s">
        <v>26</v>
      </c>
      <c r="E6" s="150" t="s">
        <v>27</v>
      </c>
      <c r="F6" s="152" t="s">
        <v>28</v>
      </c>
      <c r="G6" s="153"/>
      <c r="H6" s="153"/>
      <c r="I6" s="155" t="s">
        <v>29</v>
      </c>
      <c r="J6" s="153"/>
      <c r="K6" s="153"/>
      <c r="L6" s="155" t="s">
        <v>37</v>
      </c>
      <c r="M6" s="153"/>
      <c r="N6" s="153"/>
      <c r="O6" s="156"/>
      <c r="P6" s="155" t="s">
        <v>38</v>
      </c>
      <c r="Q6" s="153"/>
      <c r="R6" s="156"/>
      <c r="S6" s="138" t="s">
        <v>39</v>
      </c>
      <c r="T6" s="142" t="s">
        <v>32</v>
      </c>
      <c r="U6" s="142" t="s">
        <v>32</v>
      </c>
    </row>
    <row r="7" spans="2:21" ht="34.5" thickBot="1">
      <c r="B7" s="145"/>
      <c r="C7" s="147"/>
      <c r="D7" s="149"/>
      <c r="E7" s="151"/>
      <c r="F7" s="56" t="s">
        <v>33</v>
      </c>
      <c r="G7" s="57" t="s">
        <v>34</v>
      </c>
      <c r="H7" s="57" t="s">
        <v>40</v>
      </c>
      <c r="I7" s="59" t="s">
        <v>33</v>
      </c>
      <c r="J7" s="57" t="s">
        <v>34</v>
      </c>
      <c r="K7" s="57" t="s">
        <v>40</v>
      </c>
      <c r="L7" s="59" t="s">
        <v>34</v>
      </c>
      <c r="M7" s="57" t="s">
        <v>41</v>
      </c>
      <c r="N7" s="57" t="s">
        <v>42</v>
      </c>
      <c r="O7" s="60" t="s">
        <v>40</v>
      </c>
      <c r="P7" s="59" t="s">
        <v>34</v>
      </c>
      <c r="Q7" s="57" t="s">
        <v>43</v>
      </c>
      <c r="R7" s="60" t="s">
        <v>40</v>
      </c>
      <c r="S7" s="157"/>
      <c r="T7" s="158"/>
      <c r="U7" s="158"/>
    </row>
    <row r="8" spans="2:21" ht="12.75">
      <c r="B8" s="61">
        <v>3003</v>
      </c>
      <c r="C8" s="62" t="s">
        <v>81</v>
      </c>
      <c r="D8" s="62" t="s">
        <v>50</v>
      </c>
      <c r="E8" s="63" t="s">
        <v>107</v>
      </c>
      <c r="F8" s="74">
        <v>0</v>
      </c>
      <c r="G8" s="75">
        <v>75.98</v>
      </c>
      <c r="H8" s="75">
        <f aca="true" t="shared" si="0" ref="H8:H14">IF(OR(G8="снят",G8="н/я",G8="н/ф",G8=0),0,120-G8-F8)</f>
        <v>44.019999999999996</v>
      </c>
      <c r="I8" s="76">
        <v>0</v>
      </c>
      <c r="J8" s="75">
        <v>54.33</v>
      </c>
      <c r="K8" s="75">
        <f aca="true" t="shared" si="1" ref="K8:K14">IF(OR(J8="снят",J8="н/я",J8="н/ф",J8=0),0,100-J8-I8)</f>
        <v>45.67</v>
      </c>
      <c r="L8" s="90">
        <v>32.16</v>
      </c>
      <c r="M8" s="69">
        <v>23</v>
      </c>
      <c r="N8" s="69">
        <v>12</v>
      </c>
      <c r="O8" s="70">
        <f aca="true" t="shared" si="2" ref="O8:O14">IF(OR(L8="снят",L8="н/я",L8="н/ф",L8=0),0,M8+N8)</f>
        <v>35</v>
      </c>
      <c r="P8" s="90">
        <v>59.01</v>
      </c>
      <c r="Q8" s="69">
        <v>28</v>
      </c>
      <c r="R8" s="70">
        <f aca="true" t="shared" si="3" ref="R8:R14">IF(OR(P8="снят",P8="н/я",P8="н/ф",P8=0),0,Q8)</f>
        <v>28</v>
      </c>
      <c r="S8" s="71">
        <f aca="true" t="shared" si="4" ref="S8:S14">SUMIF($7:$7,"баллы",$A8:$IV8)</f>
        <v>152.69</v>
      </c>
      <c r="T8" s="73">
        <v>1</v>
      </c>
      <c r="U8" s="73">
        <f>IF(S8=0,"—",1)</f>
        <v>1</v>
      </c>
    </row>
    <row r="9" spans="2:21" ht="12.75">
      <c r="B9" s="61">
        <v>3004</v>
      </c>
      <c r="C9" s="62" t="s">
        <v>58</v>
      </c>
      <c r="D9" s="62" t="s">
        <v>50</v>
      </c>
      <c r="E9" s="63" t="s">
        <v>106</v>
      </c>
      <c r="F9" s="74">
        <v>10</v>
      </c>
      <c r="G9" s="75">
        <v>67.48</v>
      </c>
      <c r="H9" s="75">
        <f t="shared" si="0"/>
        <v>42.519999999999996</v>
      </c>
      <c r="I9" s="76">
        <v>5</v>
      </c>
      <c r="J9" s="75">
        <v>46.52</v>
      </c>
      <c r="K9" s="75">
        <f t="shared" si="1"/>
        <v>48.48</v>
      </c>
      <c r="L9" s="90">
        <v>35.51</v>
      </c>
      <c r="M9" s="69">
        <v>16</v>
      </c>
      <c r="N9" s="69">
        <v>0</v>
      </c>
      <c r="O9" s="70">
        <f t="shared" si="2"/>
        <v>16</v>
      </c>
      <c r="P9" s="90">
        <v>58.45</v>
      </c>
      <c r="Q9" s="69">
        <v>33</v>
      </c>
      <c r="R9" s="70">
        <f t="shared" si="3"/>
        <v>33</v>
      </c>
      <c r="S9" s="77">
        <f t="shared" si="4"/>
        <v>140</v>
      </c>
      <c r="T9" s="78">
        <f aca="true" t="shared" si="5" ref="T9:T14">T8+1</f>
        <v>2</v>
      </c>
      <c r="U9" s="78">
        <f aca="true" t="shared" si="6" ref="U9:U14">IF(S9=0,"—",U8+1)</f>
        <v>2</v>
      </c>
    </row>
    <row r="10" spans="2:21" ht="12.75">
      <c r="B10" s="61">
        <v>3002</v>
      </c>
      <c r="C10" s="62" t="s">
        <v>58</v>
      </c>
      <c r="D10" s="62" t="s">
        <v>50</v>
      </c>
      <c r="E10" s="63" t="s">
        <v>108</v>
      </c>
      <c r="F10" s="74">
        <v>0</v>
      </c>
      <c r="G10" s="75" t="s">
        <v>60</v>
      </c>
      <c r="H10" s="75">
        <f t="shared" si="0"/>
        <v>0</v>
      </c>
      <c r="I10" s="76">
        <v>0</v>
      </c>
      <c r="J10" s="75">
        <v>51.9</v>
      </c>
      <c r="K10" s="75">
        <f t="shared" si="1"/>
        <v>48.1</v>
      </c>
      <c r="L10" s="90">
        <v>35.12</v>
      </c>
      <c r="M10" s="69">
        <v>23</v>
      </c>
      <c r="N10" s="69">
        <v>0</v>
      </c>
      <c r="O10" s="70">
        <f t="shared" si="2"/>
        <v>23</v>
      </c>
      <c r="P10" s="90" t="s">
        <v>60</v>
      </c>
      <c r="Q10" s="69">
        <v>0</v>
      </c>
      <c r="R10" s="70">
        <f t="shared" si="3"/>
        <v>0</v>
      </c>
      <c r="S10" s="77">
        <f t="shared" si="4"/>
        <v>71.1</v>
      </c>
      <c r="T10" s="78">
        <f t="shared" si="5"/>
        <v>3</v>
      </c>
      <c r="U10" s="78">
        <f t="shared" si="6"/>
        <v>3</v>
      </c>
    </row>
    <row r="11" spans="2:21" ht="12.75">
      <c r="B11" s="61">
        <v>3007</v>
      </c>
      <c r="C11" s="62" t="s">
        <v>112</v>
      </c>
      <c r="D11" s="62" t="s">
        <v>50</v>
      </c>
      <c r="E11" s="63" t="s">
        <v>113</v>
      </c>
      <c r="F11" s="74">
        <v>0</v>
      </c>
      <c r="G11" s="75" t="s">
        <v>60</v>
      </c>
      <c r="H11" s="75">
        <f t="shared" si="0"/>
        <v>0</v>
      </c>
      <c r="I11" s="76">
        <v>0</v>
      </c>
      <c r="J11" s="75" t="s">
        <v>60</v>
      </c>
      <c r="K11" s="75">
        <f t="shared" si="1"/>
        <v>0</v>
      </c>
      <c r="L11" s="90">
        <v>47.22</v>
      </c>
      <c r="M11" s="69">
        <v>20</v>
      </c>
      <c r="N11" s="69">
        <v>0</v>
      </c>
      <c r="O11" s="70">
        <f t="shared" si="2"/>
        <v>20</v>
      </c>
      <c r="P11" s="90" t="s">
        <v>60</v>
      </c>
      <c r="Q11" s="69">
        <v>0</v>
      </c>
      <c r="R11" s="70">
        <f t="shared" si="3"/>
        <v>0</v>
      </c>
      <c r="S11" s="77">
        <f t="shared" si="4"/>
        <v>20</v>
      </c>
      <c r="T11" s="78">
        <f t="shared" si="5"/>
        <v>4</v>
      </c>
      <c r="U11" s="78">
        <f t="shared" si="6"/>
        <v>4</v>
      </c>
    </row>
    <row r="12" spans="2:21" ht="12.75">
      <c r="B12" s="61">
        <v>3001</v>
      </c>
      <c r="C12" s="62" t="s">
        <v>92</v>
      </c>
      <c r="D12" s="62" t="s">
        <v>50</v>
      </c>
      <c r="E12" s="63" t="s">
        <v>109</v>
      </c>
      <c r="F12" s="74">
        <v>0</v>
      </c>
      <c r="G12" s="75" t="s">
        <v>60</v>
      </c>
      <c r="H12" s="75">
        <f t="shared" si="0"/>
        <v>0</v>
      </c>
      <c r="I12" s="76">
        <v>0</v>
      </c>
      <c r="J12" s="75" t="s">
        <v>60</v>
      </c>
      <c r="K12" s="75">
        <f t="shared" si="1"/>
        <v>0</v>
      </c>
      <c r="L12" s="90">
        <v>38.56</v>
      </c>
      <c r="M12" s="69">
        <v>16</v>
      </c>
      <c r="N12" s="69">
        <v>0</v>
      </c>
      <c r="O12" s="70">
        <f t="shared" si="2"/>
        <v>16</v>
      </c>
      <c r="P12" s="90">
        <v>46.74</v>
      </c>
      <c r="Q12" s="69">
        <v>1</v>
      </c>
      <c r="R12" s="70">
        <f t="shared" si="3"/>
        <v>1</v>
      </c>
      <c r="S12" s="77">
        <f t="shared" si="4"/>
        <v>17</v>
      </c>
      <c r="T12" s="78">
        <f t="shared" si="5"/>
        <v>5</v>
      </c>
      <c r="U12" s="78">
        <f t="shared" si="6"/>
        <v>5</v>
      </c>
    </row>
    <row r="13" spans="2:21" ht="12.75">
      <c r="B13" s="61">
        <v>3005</v>
      </c>
      <c r="C13" s="62" t="s">
        <v>61</v>
      </c>
      <c r="D13" s="62" t="s">
        <v>51</v>
      </c>
      <c r="E13" s="63" t="s">
        <v>110</v>
      </c>
      <c r="F13" s="74">
        <v>0</v>
      </c>
      <c r="G13" s="75" t="s">
        <v>60</v>
      </c>
      <c r="H13" s="75">
        <f t="shared" si="0"/>
        <v>0</v>
      </c>
      <c r="I13" s="76">
        <v>0</v>
      </c>
      <c r="J13" s="75" t="s">
        <v>60</v>
      </c>
      <c r="K13" s="75">
        <f t="shared" si="1"/>
        <v>0</v>
      </c>
      <c r="L13" s="90" t="s">
        <v>73</v>
      </c>
      <c r="M13" s="69">
        <v>0</v>
      </c>
      <c r="N13" s="69">
        <v>0</v>
      </c>
      <c r="O13" s="70">
        <f t="shared" si="2"/>
        <v>0</v>
      </c>
      <c r="P13" s="90" t="s">
        <v>73</v>
      </c>
      <c r="Q13" s="69">
        <v>0</v>
      </c>
      <c r="R13" s="70">
        <f t="shared" si="3"/>
        <v>0</v>
      </c>
      <c r="S13" s="77">
        <f t="shared" si="4"/>
        <v>0</v>
      </c>
      <c r="T13" s="78">
        <f t="shared" si="5"/>
        <v>6</v>
      </c>
      <c r="U13" s="78" t="str">
        <f t="shared" si="6"/>
        <v>—</v>
      </c>
    </row>
    <row r="14" spans="2:21" ht="12.75">
      <c r="B14" s="61">
        <v>3006</v>
      </c>
      <c r="C14" s="62" t="s">
        <v>92</v>
      </c>
      <c r="D14" s="62" t="s">
        <v>50</v>
      </c>
      <c r="E14" s="63" t="s">
        <v>111</v>
      </c>
      <c r="F14" s="74">
        <v>0</v>
      </c>
      <c r="G14" s="75" t="s">
        <v>73</v>
      </c>
      <c r="H14" s="75">
        <f t="shared" si="0"/>
        <v>0</v>
      </c>
      <c r="I14" s="76">
        <v>0</v>
      </c>
      <c r="J14" s="75" t="s">
        <v>73</v>
      </c>
      <c r="K14" s="75">
        <f t="shared" si="1"/>
        <v>0</v>
      </c>
      <c r="L14" s="90" t="s">
        <v>73</v>
      </c>
      <c r="M14" s="69">
        <v>0</v>
      </c>
      <c r="N14" s="69">
        <v>0</v>
      </c>
      <c r="O14" s="70">
        <f t="shared" si="2"/>
        <v>0</v>
      </c>
      <c r="P14" s="90" t="s">
        <v>73</v>
      </c>
      <c r="Q14" s="69">
        <v>0</v>
      </c>
      <c r="R14" s="70">
        <f t="shared" si="3"/>
        <v>0</v>
      </c>
      <c r="S14" s="77">
        <f t="shared" si="4"/>
        <v>0</v>
      </c>
      <c r="T14" s="78">
        <f t="shared" si="5"/>
        <v>7</v>
      </c>
      <c r="U14" s="78" t="str">
        <f t="shared" si="6"/>
        <v>—</v>
      </c>
    </row>
    <row r="15" spans="2:21" ht="13.5" thickBot="1">
      <c r="B15" s="79"/>
      <c r="C15" s="80"/>
      <c r="D15" s="80"/>
      <c r="E15" s="81"/>
      <c r="F15" s="82"/>
      <c r="G15" s="80"/>
      <c r="H15" s="80"/>
      <c r="I15" s="82"/>
      <c r="J15" s="80"/>
      <c r="K15" s="80"/>
      <c r="L15" s="82"/>
      <c r="M15" s="80"/>
      <c r="N15" s="80"/>
      <c r="O15" s="83"/>
      <c r="P15" s="82"/>
      <c r="Q15" s="80"/>
      <c r="R15" s="83"/>
      <c r="S15" s="84"/>
      <c r="T15" s="85"/>
      <c r="U15" s="85"/>
    </row>
  </sheetData>
  <sheetProtection/>
  <mergeCells count="11">
    <mergeCell ref="U6:U7"/>
    <mergeCell ref="I6:K6"/>
    <mergeCell ref="B6:B7"/>
    <mergeCell ref="C6:C7"/>
    <mergeCell ref="D6:D7"/>
    <mergeCell ref="E6:E7"/>
    <mergeCell ref="F6:H6"/>
    <mergeCell ref="L6:O6"/>
    <mergeCell ref="P6:R6"/>
    <mergeCell ref="S6:S7"/>
    <mergeCell ref="T6:T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Zver</cp:lastModifiedBy>
  <dcterms:created xsi:type="dcterms:W3CDTF">2010-06-25T07:56:08Z</dcterms:created>
  <dcterms:modified xsi:type="dcterms:W3CDTF">2010-06-27T12:46:26Z</dcterms:modified>
  <cp:category/>
  <cp:version/>
  <cp:contentType/>
  <cp:contentStatus/>
</cp:coreProperties>
</file>